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01.DIRECTION\02.ACHATS\04-LES_ACHATS\Fournitures Hot et Gen et DMNS\F.G.H\ESTHETIQUES\2025\"/>
    </mc:Choice>
  </mc:AlternateContent>
  <bookViews>
    <workbookView xWindow="0" yWindow="0" windowWidth="19200" windowHeight="7800"/>
  </bookViews>
  <sheets>
    <sheet name="Lot 1 BPU" sheetId="1" r:id="rId1"/>
    <sheet name="Lot 1 DQE" sheetId="6" r:id="rId2"/>
    <sheet name="Lot 2 BPU" sheetId="7" r:id="rId3"/>
    <sheet name="Lot 2 DQE" sheetId="8" r:id="rId4"/>
    <sheet name="Lot 3 BPU" sheetId="9" r:id="rId5"/>
    <sheet name="Lot 3 DQE" sheetId="10" r:id="rId6"/>
    <sheet name="Lot 4 BPU" sheetId="13" r:id="rId7"/>
    <sheet name="Lot 4 DQE" sheetId="14" r:id="rId8"/>
  </sheets>
  <definedNames>
    <definedName name="_xlnm._FilterDatabase" localSheetId="0" hidden="1">'Lot 1 BPU'!$B$9:$F$9</definedName>
    <definedName name="_xlnm._FilterDatabase" localSheetId="1" hidden="1">'Lot 1 DQE'!$B$6:$F$34</definedName>
    <definedName name="_xlnm._FilterDatabase" localSheetId="2" hidden="1">'Lot 2 BPU'!$B$9:$F$9</definedName>
    <definedName name="_xlnm._FilterDatabase" localSheetId="3" hidden="1">'Lot 2 DQE'!$B$6:$F$61</definedName>
    <definedName name="_xlnm._FilterDatabase" localSheetId="4" hidden="1">'Lot 3 BPU'!$B$9:$F$9</definedName>
    <definedName name="_xlnm._FilterDatabase" localSheetId="5" hidden="1">'Lot 3 DQE'!$B$6:$F$76</definedName>
    <definedName name="_xlnm._FilterDatabase" localSheetId="6" hidden="1">'Lot 4 BPU'!$B$9:$F$9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8" l="1"/>
  <c r="E68" i="10" l="1"/>
  <c r="E60" i="10"/>
  <c r="E46" i="10"/>
  <c r="E45" i="10"/>
  <c r="E42" i="10"/>
  <c r="E40" i="10"/>
  <c r="E39" i="10"/>
  <c r="E37" i="10"/>
  <c r="E36" i="10"/>
  <c r="E35" i="10"/>
  <c r="E28" i="10"/>
  <c r="E7" i="10"/>
  <c r="E49" i="8"/>
  <c r="E47" i="8"/>
  <c r="E43" i="8"/>
  <c r="E42" i="8"/>
  <c r="E40" i="8"/>
  <c r="E39" i="8"/>
  <c r="E38" i="8"/>
  <c r="E37" i="8"/>
  <c r="E36" i="8"/>
  <c r="E35" i="8"/>
  <c r="E32" i="8"/>
  <c r="E31" i="8"/>
  <c r="E30" i="8"/>
  <c r="E25" i="8"/>
  <c r="E24" i="8"/>
  <c r="E21" i="8"/>
  <c r="E20" i="8"/>
  <c r="E19" i="8"/>
  <c r="E18" i="8"/>
  <c r="E14" i="8"/>
  <c r="E13" i="8"/>
  <c r="E11" i="8"/>
  <c r="E9" i="8"/>
  <c r="C24" i="10" l="1"/>
  <c r="F24" i="10" s="1"/>
  <c r="C8" i="10" l="1"/>
  <c r="F8" i="10" s="1"/>
  <c r="C9" i="10"/>
  <c r="F9" i="10" s="1"/>
  <c r="C10" i="10"/>
  <c r="F10" i="10" s="1"/>
  <c r="C11" i="10"/>
  <c r="F11" i="10" s="1"/>
  <c r="C12" i="10"/>
  <c r="F12" i="10" s="1"/>
  <c r="C13" i="10"/>
  <c r="F13" i="10" s="1"/>
  <c r="C14" i="10"/>
  <c r="F14" i="10" s="1"/>
  <c r="C15" i="10"/>
  <c r="F15" i="10" s="1"/>
  <c r="C16" i="10"/>
  <c r="F16" i="10" s="1"/>
  <c r="C17" i="10"/>
  <c r="F17" i="10" s="1"/>
  <c r="C18" i="10"/>
  <c r="F18" i="10" s="1"/>
  <c r="C19" i="10"/>
  <c r="F19" i="10" s="1"/>
  <c r="C20" i="10"/>
  <c r="F20" i="10" s="1"/>
  <c r="C21" i="10"/>
  <c r="F21" i="10" s="1"/>
  <c r="C22" i="10"/>
  <c r="F22" i="10" s="1"/>
  <c r="C23" i="10"/>
  <c r="F23" i="10" s="1"/>
  <c r="C25" i="10"/>
  <c r="F25" i="10" s="1"/>
  <c r="C26" i="10"/>
  <c r="F26" i="10" s="1"/>
  <c r="C27" i="10"/>
  <c r="F27" i="10" s="1"/>
  <c r="C28" i="10"/>
  <c r="F28" i="10" s="1"/>
  <c r="C29" i="10"/>
  <c r="F29" i="10" s="1"/>
  <c r="C30" i="10"/>
  <c r="F30" i="10" s="1"/>
  <c r="C31" i="10"/>
  <c r="F31" i="10" s="1"/>
  <c r="C32" i="10"/>
  <c r="F32" i="10" s="1"/>
  <c r="C33" i="10"/>
  <c r="F33" i="10" s="1"/>
  <c r="C34" i="10"/>
  <c r="F34" i="10" s="1"/>
  <c r="C35" i="10"/>
  <c r="F35" i="10" s="1"/>
  <c r="C36" i="10"/>
  <c r="F36" i="10" s="1"/>
  <c r="C37" i="10"/>
  <c r="F37" i="10" s="1"/>
  <c r="C38" i="10"/>
  <c r="F38" i="10" s="1"/>
  <c r="C39" i="10"/>
  <c r="F39" i="10" s="1"/>
  <c r="C40" i="10"/>
  <c r="F40" i="10" s="1"/>
  <c r="C41" i="10"/>
  <c r="F41" i="10" s="1"/>
  <c r="C42" i="10"/>
  <c r="F42" i="10" s="1"/>
  <c r="C43" i="10"/>
  <c r="F43" i="10" s="1"/>
  <c r="C44" i="10"/>
  <c r="F44" i="10" s="1"/>
  <c r="C45" i="10"/>
  <c r="F45" i="10" s="1"/>
  <c r="C46" i="10"/>
  <c r="F46" i="10" s="1"/>
  <c r="C47" i="10"/>
  <c r="F47" i="10" s="1"/>
  <c r="C48" i="10"/>
  <c r="F48" i="10" s="1"/>
  <c r="C49" i="10"/>
  <c r="F49" i="10" s="1"/>
  <c r="C50" i="10"/>
  <c r="F50" i="10" s="1"/>
  <c r="C51" i="10"/>
  <c r="F51" i="10" s="1"/>
  <c r="C52" i="10"/>
  <c r="F52" i="10" s="1"/>
  <c r="C53" i="10"/>
  <c r="F53" i="10" s="1"/>
  <c r="C54" i="10"/>
  <c r="F54" i="10" s="1"/>
  <c r="C55" i="10"/>
  <c r="F55" i="10" s="1"/>
  <c r="C56" i="10"/>
  <c r="F56" i="10" s="1"/>
  <c r="C57" i="10"/>
  <c r="F57" i="10" s="1"/>
  <c r="C58" i="10"/>
  <c r="F58" i="10" s="1"/>
  <c r="C59" i="10"/>
  <c r="F59" i="10" s="1"/>
  <c r="C60" i="10"/>
  <c r="F60" i="10" s="1"/>
  <c r="C61" i="10"/>
  <c r="F61" i="10" s="1"/>
  <c r="C62" i="10"/>
  <c r="F62" i="10" s="1"/>
  <c r="C63" i="10"/>
  <c r="F63" i="10" s="1"/>
  <c r="C64" i="10"/>
  <c r="F64" i="10" s="1"/>
  <c r="C65" i="10"/>
  <c r="F65" i="10" s="1"/>
  <c r="C66" i="10"/>
  <c r="F66" i="10" s="1"/>
  <c r="C67" i="10"/>
  <c r="F67" i="10" s="1"/>
  <c r="C68" i="10"/>
  <c r="F68" i="10" s="1"/>
  <c r="C69" i="10"/>
  <c r="F69" i="10" s="1"/>
  <c r="C70" i="10"/>
  <c r="F70" i="10" s="1"/>
  <c r="C71" i="10"/>
  <c r="F71" i="10" s="1"/>
  <c r="C72" i="10"/>
  <c r="F72" i="10" s="1"/>
  <c r="C73" i="10"/>
  <c r="F73" i="10" s="1"/>
  <c r="C74" i="10"/>
  <c r="F74" i="10" s="1"/>
  <c r="C75" i="10"/>
  <c r="F75" i="10" s="1"/>
  <c r="C7" i="10"/>
  <c r="F7" i="10" s="1"/>
  <c r="C52" i="8"/>
  <c r="F52" i="8" s="1"/>
  <c r="E67" i="10" l="1"/>
  <c r="E66" i="10"/>
  <c r="E65" i="10"/>
  <c r="E64" i="10"/>
  <c r="E63" i="10"/>
  <c r="E62" i="10"/>
  <c r="E59" i="10"/>
  <c r="E58" i="10"/>
  <c r="E57" i="10"/>
  <c r="E52" i="10"/>
  <c r="E51" i="10"/>
  <c r="E50" i="10"/>
  <c r="E49" i="10"/>
  <c r="E44" i="10"/>
  <c r="E41" i="10"/>
  <c r="E38" i="10"/>
  <c r="E34" i="10"/>
  <c r="E32" i="10"/>
  <c r="E31" i="10"/>
  <c r="E30" i="10"/>
  <c r="E29" i="10"/>
  <c r="E14" i="10"/>
  <c r="E13" i="10"/>
  <c r="E75" i="10"/>
  <c r="E73" i="10"/>
  <c r="E61" i="10"/>
  <c r="E56" i="10"/>
  <c r="E55" i="10"/>
  <c r="E54" i="10"/>
  <c r="E47" i="10"/>
  <c r="E27" i="10"/>
  <c r="E23" i="10"/>
  <c r="E21" i="10"/>
  <c r="E20" i="10"/>
  <c r="E19" i="10"/>
  <c r="E18" i="10"/>
  <c r="E17" i="10"/>
  <c r="E12" i="10"/>
  <c r="E10" i="10"/>
  <c r="E58" i="8"/>
  <c r="E56" i="8"/>
  <c r="E54" i="8"/>
  <c r="E51" i="8"/>
  <c r="E50" i="8"/>
  <c r="E46" i="8"/>
  <c r="E44" i="8"/>
  <c r="E41" i="8"/>
  <c r="E34" i="8"/>
  <c r="E18" i="6"/>
  <c r="E29" i="8"/>
  <c r="E28" i="8"/>
  <c r="E27" i="8"/>
  <c r="E26" i="8"/>
  <c r="E23" i="8"/>
  <c r="E22" i="8"/>
  <c r="E17" i="8"/>
  <c r="E16" i="8"/>
  <c r="E15" i="8"/>
  <c r="E10" i="8"/>
  <c r="E8" i="8"/>
  <c r="C8" i="14" l="1"/>
  <c r="F8" i="14" s="1"/>
  <c r="C9" i="14"/>
  <c r="F9" i="14" s="1"/>
  <c r="C7" i="14"/>
  <c r="F7" i="14" s="1"/>
  <c r="E33" i="6"/>
  <c r="E32" i="6"/>
  <c r="E31" i="6"/>
  <c r="E30" i="6"/>
  <c r="E27" i="6"/>
  <c r="E26" i="6"/>
  <c r="E24" i="6"/>
  <c r="E23" i="6"/>
  <c r="E22" i="6"/>
  <c r="E19" i="6"/>
  <c r="E17" i="6"/>
  <c r="E15" i="6"/>
  <c r="E14" i="6"/>
  <c r="E12" i="6"/>
  <c r="E10" i="6"/>
  <c r="E9" i="6"/>
  <c r="E7" i="6"/>
  <c r="C8" i="6"/>
  <c r="F8" i="6" s="1"/>
  <c r="C9" i="6"/>
  <c r="F9" i="6" s="1"/>
  <c r="C10" i="6"/>
  <c r="F10" i="6" s="1"/>
  <c r="C11" i="6"/>
  <c r="F11" i="6" s="1"/>
  <c r="C16" i="6"/>
  <c r="F16" i="6" s="1"/>
  <c r="C17" i="6"/>
  <c r="F17" i="6" s="1"/>
  <c r="C18" i="6"/>
  <c r="F18" i="6" s="1"/>
  <c r="C19" i="6"/>
  <c r="F19" i="6" s="1"/>
  <c r="C24" i="6"/>
  <c r="F24" i="6" s="1"/>
  <c r="C25" i="6"/>
  <c r="F25" i="6" s="1"/>
  <c r="C26" i="6"/>
  <c r="F26" i="6" s="1"/>
  <c r="C27" i="6"/>
  <c r="C33" i="6"/>
  <c r="F33" i="6" s="1"/>
  <c r="C32" i="6"/>
  <c r="F32" i="6" s="1"/>
  <c r="C7" i="6"/>
  <c r="F7" i="6" s="1"/>
  <c r="C12" i="6"/>
  <c r="F12" i="6" s="1"/>
  <c r="C13" i="6"/>
  <c r="F13" i="6" s="1"/>
  <c r="C14" i="6"/>
  <c r="F14" i="6" s="1"/>
  <c r="C15" i="6"/>
  <c r="F15" i="6" s="1"/>
  <c r="C20" i="6"/>
  <c r="F20" i="6" s="1"/>
  <c r="C21" i="6"/>
  <c r="F21" i="6" s="1"/>
  <c r="C22" i="6"/>
  <c r="F22" i="6" s="1"/>
  <c r="C23" i="6"/>
  <c r="F23" i="6" s="1"/>
  <c r="C28" i="6"/>
  <c r="F28" i="6" s="1"/>
  <c r="C29" i="6"/>
  <c r="F29" i="6" s="1"/>
  <c r="C30" i="6"/>
  <c r="F30" i="6" s="1"/>
  <c r="C31" i="6"/>
  <c r="F31" i="6" s="1"/>
  <c r="E59" i="8"/>
  <c r="E57" i="8"/>
  <c r="E55" i="8"/>
  <c r="E53" i="8"/>
  <c r="E48" i="8"/>
  <c r="E45" i="8"/>
  <c r="E33" i="8"/>
  <c r="C8" i="8"/>
  <c r="F8" i="8" s="1"/>
  <c r="C9" i="8"/>
  <c r="F9" i="8" s="1"/>
  <c r="C10" i="8"/>
  <c r="F10" i="8" s="1"/>
  <c r="C11" i="8"/>
  <c r="F11" i="8" s="1"/>
  <c r="C12" i="8"/>
  <c r="F12" i="8" s="1"/>
  <c r="C13" i="8"/>
  <c r="F13" i="8" s="1"/>
  <c r="C14" i="8"/>
  <c r="F14" i="8" s="1"/>
  <c r="C15" i="8"/>
  <c r="F15" i="8" s="1"/>
  <c r="C16" i="8"/>
  <c r="F16" i="8" s="1"/>
  <c r="C17" i="8"/>
  <c r="F17" i="8" s="1"/>
  <c r="C18" i="8"/>
  <c r="F18" i="8" s="1"/>
  <c r="C19" i="8"/>
  <c r="F19" i="8" s="1"/>
  <c r="C20" i="8"/>
  <c r="F20" i="8" s="1"/>
  <c r="C21" i="8"/>
  <c r="F21" i="8" s="1"/>
  <c r="C22" i="8"/>
  <c r="F22" i="8" s="1"/>
  <c r="C23" i="8"/>
  <c r="F23" i="8" s="1"/>
  <c r="C24" i="8"/>
  <c r="F24" i="8" s="1"/>
  <c r="C25" i="8"/>
  <c r="F25" i="8" s="1"/>
  <c r="C26" i="8"/>
  <c r="F26" i="8" s="1"/>
  <c r="C27" i="8"/>
  <c r="F27" i="8" s="1"/>
  <c r="C28" i="8"/>
  <c r="F28" i="8" s="1"/>
  <c r="C29" i="8"/>
  <c r="F29" i="8" s="1"/>
  <c r="C30" i="8"/>
  <c r="F30" i="8" s="1"/>
  <c r="C31" i="8"/>
  <c r="F31" i="8" s="1"/>
  <c r="C32" i="8"/>
  <c r="F32" i="8" s="1"/>
  <c r="C33" i="8"/>
  <c r="C34" i="8"/>
  <c r="F34" i="8" s="1"/>
  <c r="C35" i="8"/>
  <c r="C36" i="8"/>
  <c r="F36" i="8" s="1"/>
  <c r="C37" i="8"/>
  <c r="F37" i="8" s="1"/>
  <c r="C38" i="8"/>
  <c r="F38" i="8" s="1"/>
  <c r="C39" i="8"/>
  <c r="F39" i="8" s="1"/>
  <c r="C40" i="8"/>
  <c r="F40" i="8" s="1"/>
  <c r="C41" i="8"/>
  <c r="F41" i="8" s="1"/>
  <c r="C42" i="8"/>
  <c r="F42" i="8" s="1"/>
  <c r="C43" i="8"/>
  <c r="F43" i="8" s="1"/>
  <c r="C44" i="8"/>
  <c r="F44" i="8" s="1"/>
  <c r="C45" i="8"/>
  <c r="F45" i="8" s="1"/>
  <c r="C46" i="8"/>
  <c r="F46" i="8" s="1"/>
  <c r="C47" i="8"/>
  <c r="F47" i="8" s="1"/>
  <c r="C48" i="8"/>
  <c r="F48" i="8" s="1"/>
  <c r="C49" i="8"/>
  <c r="C50" i="8"/>
  <c r="F50" i="8" s="1"/>
  <c r="C51" i="8"/>
  <c r="F51" i="8" s="1"/>
  <c r="C53" i="8"/>
  <c r="F53" i="8" s="1"/>
  <c r="C54" i="8"/>
  <c r="F54" i="8" s="1"/>
  <c r="C55" i="8"/>
  <c r="F55" i="8" s="1"/>
  <c r="C56" i="8"/>
  <c r="F56" i="8" s="1"/>
  <c r="C57" i="8"/>
  <c r="C58" i="8"/>
  <c r="F58" i="8" s="1"/>
  <c r="C59" i="8"/>
  <c r="F59" i="8" s="1"/>
  <c r="C60" i="8"/>
  <c r="F60" i="8" s="1"/>
  <c r="C7" i="8"/>
  <c r="F27" i="6" l="1"/>
  <c r="F57" i="8"/>
  <c r="F35" i="8"/>
  <c r="F33" i="8"/>
  <c r="F49" i="8"/>
  <c r="F7" i="8"/>
  <c r="E25" i="10"/>
  <c r="E22" i="10"/>
  <c r="E33" i="10"/>
  <c r="E72" i="10"/>
  <c r="E70" i="10"/>
  <c r="E71" i="10"/>
  <c r="E11" i="10"/>
  <c r="E9" i="10"/>
  <c r="E8" i="10"/>
  <c r="E8" i="14"/>
  <c r="E7" i="14"/>
  <c r="E9" i="14" l="1"/>
  <c r="E74" i="10"/>
  <c r="E48" i="10"/>
  <c r="E43" i="10"/>
  <c r="E26" i="10"/>
  <c r="E15" i="10"/>
  <c r="E8" i="6"/>
  <c r="E11" i="6"/>
  <c r="E16" i="6"/>
  <c r="E25" i="6" l="1"/>
  <c r="E21" i="6"/>
  <c r="F10" i="14" l="1"/>
  <c r="F76" i="10"/>
  <c r="F61" i="8"/>
  <c r="F34" i="6"/>
</calcChain>
</file>

<file path=xl/sharedStrings.xml><?xml version="1.0" encoding="utf-8"?>
<sst xmlns="http://schemas.openxmlformats.org/spreadsheetml/2006/main" count="687" uniqueCount="186">
  <si>
    <t>Désignation</t>
  </si>
  <si>
    <t>Prix unitaire € HT</t>
  </si>
  <si>
    <t>Taux TVA %</t>
  </si>
  <si>
    <t>Prix unitaire € TTC</t>
  </si>
  <si>
    <t>Lot 1 : produits d'hygiène</t>
  </si>
  <si>
    <t>Quantité annuelle estimative</t>
  </si>
  <si>
    <t>Montant annuelle estimatif</t>
  </si>
  <si>
    <t>TOTAL</t>
  </si>
  <si>
    <t>Mousse à raser</t>
  </si>
  <si>
    <t xml:space="preserve">Bac à shampoing adapté pour utilisation au lit </t>
  </si>
  <si>
    <t>Sèche cheveux</t>
  </si>
  <si>
    <t>Brosse à dent pour adulte</t>
  </si>
  <si>
    <t>Dentifrice pour adulte</t>
  </si>
  <si>
    <t>Brosse à cheveux pour enfant</t>
  </si>
  <si>
    <t>Peigne pour enfant</t>
  </si>
  <si>
    <t>Peigne à poux</t>
  </si>
  <si>
    <t>Peigne</t>
  </si>
  <si>
    <t>Brosse à ongle</t>
  </si>
  <si>
    <t>Brosses à cheveux</t>
  </si>
  <si>
    <t>Set de manucure</t>
  </si>
  <si>
    <t>Tondeuse cheveux homme</t>
  </si>
  <si>
    <t>Tondeuse barbe</t>
  </si>
  <si>
    <t>Fer à lisser</t>
  </si>
  <si>
    <t>Sangle lave-dos en bambou</t>
  </si>
  <si>
    <t>Bac à shampoing gonflable</t>
  </si>
  <si>
    <t>Peigne à cheveux</t>
  </si>
  <si>
    <t>Cape de coupe lestée</t>
  </si>
  <si>
    <t>Brosse thermique diamètre 35mm</t>
  </si>
  <si>
    <t>Brosse thermique diamètre 25mm</t>
  </si>
  <si>
    <t>Brosse pneumatique manche infinitif</t>
  </si>
  <si>
    <t>Brosse pneumatique mini chardon</t>
  </si>
  <si>
    <t>Peigne déméloir 222mm</t>
  </si>
  <si>
    <t>Peigne déméloir 219mm</t>
  </si>
  <si>
    <t>Peigne dents courbées 2 fourches</t>
  </si>
  <si>
    <t>Peigne déméloir/rateau</t>
  </si>
  <si>
    <t>Rasoir électrique finition</t>
  </si>
  <si>
    <t>Pinceau coloration</t>
  </si>
  <si>
    <t>Le candidat complète uniquement les cases bleues.</t>
  </si>
  <si>
    <t>Brosse à dent pour enfant</t>
  </si>
  <si>
    <t>Ciseaux ongle bébé</t>
  </si>
  <si>
    <t>Dentifrice pour enfant goût fraise de 0 à 6 ans</t>
  </si>
  <si>
    <t>Dentifrice pour enfant goût fruité de 0 à 6 ans</t>
  </si>
  <si>
    <t>Le candidat ne complète pas ce fichier. Il a pour objectif de réaliser une simulation sur des quantités estimatives.</t>
  </si>
  <si>
    <t>Brosse + peigne plastique pour bébé</t>
  </si>
  <si>
    <t>Brosse thermique diamètre 185mm</t>
  </si>
  <si>
    <t>Maxi cape barber</t>
  </si>
  <si>
    <t>Miroir à poser</t>
  </si>
  <si>
    <t>Lot 4 : coffrets cadeaux</t>
  </si>
  <si>
    <t>Oui : 2</t>
  </si>
  <si>
    <t>Oui : 5</t>
  </si>
  <si>
    <t>Oui : 3</t>
  </si>
  <si>
    <t>Non</t>
  </si>
  <si>
    <t>Coton tige (par paquet minimum de 100)</t>
  </si>
  <si>
    <t>Coton tige embout spécial sécurité pour enfant (par paquet minimum de 100)</t>
  </si>
  <si>
    <t>Gel lavant doux bébé bio (500 ml ou 750ml ou 1L)</t>
  </si>
  <si>
    <t>Gel douche neutre pour enfant (500 ml ou 750ml ou 1L)</t>
  </si>
  <si>
    <t>Gel douche corps et cheveux neutre (500 ml ou 750ml ou 1L)</t>
  </si>
  <si>
    <t>Gel douche neutre (500 ml ou 750ml ou 1L)</t>
  </si>
  <si>
    <t>Huile de massage nourissante (200ml ou 500ml ou 1L)</t>
  </si>
  <si>
    <t>Kit de secours (brosse à dent + dentifrice + peigne + coton tige)</t>
  </si>
  <si>
    <t>Limes (par paquet de 10)</t>
  </si>
  <si>
    <t>Savon neutre</t>
  </si>
  <si>
    <t>Lingettes bébé (paquet de 100)</t>
  </si>
  <si>
    <t>Shampoing (500 ml ou 750ml ou 1L)</t>
  </si>
  <si>
    <t>Tablier barber</t>
  </si>
  <si>
    <t>Blush en poudre compact</t>
  </si>
  <si>
    <t xml:space="preserve">Charriot esthétique sur roulettes, 3 étages, tiroir </t>
  </si>
  <si>
    <t>Coton démaquillant (grande contenance : minimum x80)</t>
  </si>
  <si>
    <t>Crayon sourcil (proposer plusieurs teintes)</t>
  </si>
  <si>
    <t>Crayon yeux (proposer plusieurs teintes)</t>
  </si>
  <si>
    <t>Eponge à maquillage (par paquet de 50)</t>
  </si>
  <si>
    <t>Eponge végétale (par paquet de 25)</t>
  </si>
  <si>
    <t>Eponge visage en cellulose (par paquet de 50)</t>
  </si>
  <si>
    <t>Fard à paupière (proposer plusieurs teintes)</t>
  </si>
  <si>
    <t>Huile de Massage (1L)</t>
  </si>
  <si>
    <t>Huile modelage (1L)</t>
  </si>
  <si>
    <t>Limes à ongles (par paquet de 180 ou 240 limes)</t>
  </si>
  <si>
    <t>Lotion post épilatoire (500ml)</t>
  </si>
  <si>
    <t>Lotion pré épilatoire (500ml)</t>
  </si>
  <si>
    <t>Lotion tonique (1L)</t>
  </si>
  <si>
    <t>Lotion visage (1L)</t>
  </si>
  <si>
    <t>Mascara noir (format classique)</t>
  </si>
  <si>
    <t>Palette Fard à paupière (proposer plusieurs teintes)</t>
  </si>
  <si>
    <t>Pastille bain mains (proposer différentes senteurs) (parquet de 10)</t>
  </si>
  <si>
    <t>Pastille bain pieds (proposer différentes senteurs) (parquet de 10)</t>
  </si>
  <si>
    <t>Pinceaux maquillage (proposer différents formats)</t>
  </si>
  <si>
    <t>Poudre compact visage</t>
  </si>
  <si>
    <t>Pousse cuticule (par paquet de 100)</t>
  </si>
  <si>
    <t>Rouge à lèvres (proposer plusieurs teintes)</t>
  </si>
  <si>
    <t>Set de manucure (ciseaux à ongles, une lime, un coupe-ongles, un repousse-cuticules)</t>
  </si>
  <si>
    <t>Spatule en bois (par paquet de 200)</t>
  </si>
  <si>
    <t>Bande de cire (par paquet de 50)</t>
  </si>
  <si>
    <t>Bac à shampoing sur roulettes</t>
  </si>
  <si>
    <t>Bac à shampoing pour fauteuil roulant</t>
  </si>
  <si>
    <t>Balai de Coiffeur en Caoutchouc</t>
  </si>
  <si>
    <t>Barrettes classiques à cheveux noires (par paquet de 50)</t>
  </si>
  <si>
    <t>Casque mural sur bras</t>
  </si>
  <si>
    <t>Ciseaux coupe  droits 5.5</t>
  </si>
  <si>
    <t>Ciseaux de coupe</t>
  </si>
  <si>
    <t>Coloration (proposer plusieurs teintes)</t>
  </si>
  <si>
    <t>Elastiques épais 4mm</t>
  </si>
  <si>
    <t>Elastiques fins en nylon</t>
  </si>
  <si>
    <t>Flacon pompe (500ml)</t>
  </si>
  <si>
    <t>Kit ciseaux coupe &amp; sculpteur (désépaississant + sculpteur + effileur)</t>
  </si>
  <si>
    <t>Lingettes désinfectantes (100 à 200 lingettes par paquet)</t>
  </si>
  <si>
    <t>Peignoirs coton</t>
  </si>
  <si>
    <t>Epingles à cheveux (paquet de 100)</t>
  </si>
  <si>
    <t>Pretepil lotion pre cire epil (1L)</t>
  </si>
  <si>
    <t>Pinces pollux (11,5cm)</t>
  </si>
  <si>
    <t>Protège lunettes (par paquet de 200)</t>
  </si>
  <si>
    <t>Table coiffure avec tiroirs et plateaux</t>
  </si>
  <si>
    <t>Tondeuse cheveux femme</t>
  </si>
  <si>
    <t>Tondeuse finition</t>
  </si>
  <si>
    <t>Valise de coiffure sur roulettes (mesure approximative 42x23x79cm)</t>
  </si>
  <si>
    <t>Voilette mise en plis (50 à 100 voilettes par paquet)</t>
  </si>
  <si>
    <t>Coffret de Noël femme (gel douche, lait corps, crème pour les mains, gommage corps. Contenance en format voyage)</t>
  </si>
  <si>
    <t>Coffret de Noël homme (un produit entretien barbe, gel douche, crème visage. Contenance en format voyage)</t>
  </si>
  <si>
    <t>Coffret de Noël mixte (un gel douche, lait corps, crème visage. Contenance en format voyage).</t>
  </si>
  <si>
    <t>Pince à épiler</t>
  </si>
  <si>
    <t>Cape barber</t>
  </si>
  <si>
    <t>Lot 2 : produits esthétiques</t>
  </si>
  <si>
    <t>Lot 3 : produits de coiffure</t>
  </si>
  <si>
    <t>Huile essentielle de lavande vraie (10ml)</t>
  </si>
  <si>
    <t>Huile essentielle de tea tree (10ml)</t>
  </si>
  <si>
    <t>Huile essentielle de menthe poivrée (10ml)</t>
  </si>
  <si>
    <t>Huille essentielle d'eucalyptus radié (10ml)</t>
  </si>
  <si>
    <t>Huiles essentielles ravintsara (10ml)</t>
  </si>
  <si>
    <t>Oui : 1</t>
  </si>
  <si>
    <t>Eau nettoyant micellaire bio bébé (500 ml ou 750ml ou 1L)</t>
  </si>
  <si>
    <t>Pediluve</t>
  </si>
  <si>
    <t>Pourcentage de remise applicable au catalogue</t>
  </si>
  <si>
    <t>Capiluve pour shampoing et soins capillaires</t>
  </si>
  <si>
    <t>Echantillon</t>
  </si>
  <si>
    <t>Unité de mesure</t>
  </si>
  <si>
    <t>1 unité</t>
  </si>
  <si>
    <t>1 paquet</t>
  </si>
  <si>
    <t>1 tube</t>
  </si>
  <si>
    <t>1 litre</t>
  </si>
  <si>
    <t>150 millilitres</t>
  </si>
  <si>
    <t>250 millilitres</t>
  </si>
  <si>
    <t>Conditionnement unitaire</t>
  </si>
  <si>
    <t>Unité de vente</t>
  </si>
  <si>
    <t>Anti-cernes (entre 10 et 15ml)</t>
  </si>
  <si>
    <t>1 millitire</t>
  </si>
  <si>
    <t>1 gramme</t>
  </si>
  <si>
    <t>Base fortifiante (entre 10 et 15ml)</t>
  </si>
  <si>
    <t>Bombe séchante (100ml ou 150ml ou 200ml)</t>
  </si>
  <si>
    <t>Cire pour épilation (entre 500 et 800 grammes)</t>
  </si>
  <si>
    <t>Cire pelable (entre 500 et 800 grammes)</t>
  </si>
  <si>
    <t>Crème de jour (entre 50ml et 75ml)</t>
  </si>
  <si>
    <t>Crème hydratante (entre 250ml et 500ml)</t>
  </si>
  <si>
    <t>Crème mains (entre 250 et 310ml)</t>
  </si>
  <si>
    <t>Crème nourissante (entre 250 et 500ml)</t>
  </si>
  <si>
    <t>Dissolvant</t>
  </si>
  <si>
    <t>Eau de cologne (entre 500ml et 1L)</t>
  </si>
  <si>
    <t>Eau émoliente (entre 10 et 15ml)</t>
  </si>
  <si>
    <t>Eau micellaire (entre 200ml et 400ml)</t>
  </si>
  <si>
    <t>Gommage corps (entre 100 et 250ml)</t>
  </si>
  <si>
    <t>Gommage visage (entre 50ml et 100ml)</t>
  </si>
  <si>
    <t>Huile cuticule (entre 10 et 15ml)</t>
  </si>
  <si>
    <t>Lait démaquillant (entre 200 et 400ml)</t>
  </si>
  <si>
    <t>Masque visage (entre 50 et 100ml)</t>
  </si>
  <si>
    <t>Parfum (proposer plusieurs parfum) (150ml ou 500ml)</t>
  </si>
  <si>
    <t>Vernis à ongles (proposer plusieurs teintes en contenance (12ml ou 15ml)</t>
  </si>
  <si>
    <t>1 millilitre</t>
  </si>
  <si>
    <t>Atomiseur de pulvérisation (entre 150 et 300ml)</t>
  </si>
  <si>
    <t>Bigoudis velcros 80mm</t>
  </si>
  <si>
    <t>Démélant bi phase hydratant (entre 100 et 150ml)</t>
  </si>
  <si>
    <t>Fixateur permanente (entre 750ml et 1L)</t>
  </si>
  <si>
    <t>Gel cheveux fixant (entre 250 et 500g)</t>
  </si>
  <si>
    <t>Huile sèche (entre 150 et 200ml)</t>
  </si>
  <si>
    <t>Laque (entre 500 et 750ml)</t>
  </si>
  <si>
    <t>Laque pailletée (entre 100 et 150ml)</t>
  </si>
  <si>
    <t>Masque karité (entre 250 et 500ml)</t>
  </si>
  <si>
    <t>Mousse coiffante (entre 250 et 300ml)</t>
  </si>
  <si>
    <t>Pate fibreuse (entre 100 et 150ml)</t>
  </si>
  <si>
    <t>Réducteur permanente (entre 200 et 500ml)</t>
  </si>
  <si>
    <t>Shampoing classique (1L ou 5L)</t>
  </si>
  <si>
    <t>Shampoing amande (1L ou 5L)</t>
  </si>
  <si>
    <t>Shampoing anti pelliculaire (1L ou 5L)</t>
  </si>
  <si>
    <t>Shampoing cheveux secs (1L ou 5L)</t>
  </si>
  <si>
    <t>Shampoing doux pour enfant (1L ou 5L)</t>
  </si>
  <si>
    <t>Shampoing racines grasses (1L ou 5L)</t>
  </si>
  <si>
    <t>Spray ultra démêlant pour enfant (entre 200 et 250ml)</t>
  </si>
  <si>
    <t>Délais de livraison</t>
  </si>
  <si>
    <t xml:space="preserve">Délais de livraison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</si>
</sst>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6" fillId="0" borderId="0" xfId="0" applyFont="1" applyFill="1"/>
    <xf numFmtId="0" fontId="0" fillId="0" borderId="8" xfId="0" applyFont="1" applyFill="1" applyBorder="1" applyAlignment="1">
      <alignment vertical="center"/>
    </xf>
    <xf numFmtId="0" fontId="0" fillId="0" borderId="18" xfId="0" applyFont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164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9" fontId="0" fillId="2" borderId="19" xfId="1" applyFont="1" applyFill="1" applyBorder="1" applyAlignment="1">
      <alignment horizontal="center" vertical="center"/>
    </xf>
    <xf numFmtId="164" fontId="0" fillId="0" borderId="0" xfId="0" applyNumberFormat="1"/>
    <xf numFmtId="164" fontId="0" fillId="2" borderId="6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9" fontId="0" fillId="2" borderId="11" xfId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9" fontId="0" fillId="2" borderId="11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9" fontId="0" fillId="2" borderId="23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9" fontId="0" fillId="2" borderId="19" xfId="0" applyNumberFormat="1" applyFill="1" applyBorder="1" applyAlignment="1">
      <alignment horizontal="center" vertical="center"/>
    </xf>
    <xf numFmtId="9" fontId="0" fillId="2" borderId="29" xfId="0" applyNumberFormat="1" applyFill="1" applyBorder="1" applyAlignment="1">
      <alignment horizontal="center" vertical="center"/>
    </xf>
    <xf numFmtId="164" fontId="0" fillId="2" borderId="29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 vertical="center"/>
    </xf>
    <xf numFmtId="164" fontId="0" fillId="2" borderId="36" xfId="0" applyNumberFormat="1" applyFill="1" applyBorder="1" applyAlignment="1">
      <alignment horizontal="center" vertical="center"/>
    </xf>
    <xf numFmtId="164" fontId="0" fillId="2" borderId="37" xfId="0" applyNumberFormat="1" applyFill="1" applyBorder="1" applyAlignment="1">
      <alignment horizontal="center" vertical="center"/>
    </xf>
    <xf numFmtId="164" fontId="0" fillId="2" borderId="38" xfId="0" applyNumberFormat="1" applyFill="1" applyBorder="1" applyAlignment="1">
      <alignment horizontal="center" vertical="center"/>
    </xf>
    <xf numFmtId="164" fontId="0" fillId="2" borderId="39" xfId="0" applyNumberFormat="1" applyFill="1" applyBorder="1" applyAlignment="1">
      <alignment horizontal="center" vertical="center"/>
    </xf>
    <xf numFmtId="164" fontId="0" fillId="2" borderId="40" xfId="0" applyNumberFormat="1" applyFill="1" applyBorder="1" applyAlignment="1">
      <alignment horizontal="center" vertical="center"/>
    </xf>
    <xf numFmtId="164" fontId="0" fillId="2" borderId="41" xfId="0" applyNumberFormat="1" applyFill="1" applyBorder="1" applyAlignment="1">
      <alignment horizontal="center" vertical="center"/>
    </xf>
    <xf numFmtId="0" fontId="0" fillId="2" borderId="42" xfId="0" applyFill="1" applyBorder="1" applyAlignment="1">
      <alignment vertical="center"/>
    </xf>
    <xf numFmtId="0" fontId="1" fillId="0" borderId="25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/>
    </xf>
    <xf numFmtId="164" fontId="2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right" vertical="center" wrapText="1"/>
    </xf>
    <xf numFmtId="0" fontId="0" fillId="0" borderId="14" xfId="0" applyFill="1" applyBorder="1" applyAlignment="1">
      <alignment horizontal="center" vertical="center" wrapText="1"/>
    </xf>
    <xf numFmtId="0" fontId="3" fillId="0" borderId="43" xfId="0" applyFont="1" applyBorder="1" applyAlignment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B5EB"/>
      <color rgb="FF005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1</xdr:row>
      <xdr:rowOff>85809</xdr:rowOff>
    </xdr:from>
    <xdr:to>
      <xdr:col>1</xdr:col>
      <xdr:colOff>1576917</xdr:colOff>
      <xdr:row>1</xdr:row>
      <xdr:rowOff>1062152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0" y="477392"/>
          <a:ext cx="1397000" cy="9763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116417</xdr:colOff>
      <xdr:row>1</xdr:row>
      <xdr:rowOff>127000</xdr:rowOff>
    </xdr:from>
    <xdr:to>
      <xdr:col>1</xdr:col>
      <xdr:colOff>1513417</xdr:colOff>
      <xdr:row>1</xdr:row>
      <xdr:rowOff>1103343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917" y="328083"/>
          <a:ext cx="1397000" cy="9763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105833</xdr:rowOff>
    </xdr:from>
    <xdr:to>
      <xdr:col>1</xdr:col>
      <xdr:colOff>1545167</xdr:colOff>
      <xdr:row>1</xdr:row>
      <xdr:rowOff>1082176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97416"/>
          <a:ext cx="1397000" cy="9763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169334</xdr:colOff>
      <xdr:row>1</xdr:row>
      <xdr:rowOff>84667</xdr:rowOff>
    </xdr:from>
    <xdr:to>
      <xdr:col>1</xdr:col>
      <xdr:colOff>1566334</xdr:colOff>
      <xdr:row>1</xdr:row>
      <xdr:rowOff>1061010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1" y="285750"/>
          <a:ext cx="1397000" cy="97634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137583</xdr:colOff>
      <xdr:row>1</xdr:row>
      <xdr:rowOff>95250</xdr:rowOff>
    </xdr:from>
    <xdr:to>
      <xdr:col>1</xdr:col>
      <xdr:colOff>1534583</xdr:colOff>
      <xdr:row>1</xdr:row>
      <xdr:rowOff>1071593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083" y="296333"/>
          <a:ext cx="1397000" cy="9763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169334</xdr:colOff>
      <xdr:row>1</xdr:row>
      <xdr:rowOff>105834</xdr:rowOff>
    </xdr:from>
    <xdr:to>
      <xdr:col>1</xdr:col>
      <xdr:colOff>1566334</xdr:colOff>
      <xdr:row>1</xdr:row>
      <xdr:rowOff>1082177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4" y="306917"/>
          <a:ext cx="1397000" cy="97634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211667</xdr:colOff>
      <xdr:row>1</xdr:row>
      <xdr:rowOff>95250</xdr:rowOff>
    </xdr:from>
    <xdr:to>
      <xdr:col>1</xdr:col>
      <xdr:colOff>1608667</xdr:colOff>
      <xdr:row>1</xdr:row>
      <xdr:rowOff>1071593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296333"/>
          <a:ext cx="1397000" cy="97634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222250</xdr:colOff>
      <xdr:row>1</xdr:row>
      <xdr:rowOff>84667</xdr:rowOff>
    </xdr:from>
    <xdr:to>
      <xdr:col>1</xdr:col>
      <xdr:colOff>1619250</xdr:colOff>
      <xdr:row>1</xdr:row>
      <xdr:rowOff>1061010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285750"/>
          <a:ext cx="1397000" cy="976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Q36"/>
  <sheetViews>
    <sheetView showGridLines="0" tabSelected="1" zoomScale="90" zoomScaleNormal="90" workbookViewId="0">
      <selection activeCell="B10" sqref="B10"/>
    </sheetView>
  </sheetViews>
  <sheetFormatPr baseColWidth="10" defaultRowHeight="15" x14ac:dyDescent="0.25"/>
  <cols>
    <col min="1" max="1" width="4" customWidth="1"/>
    <col min="2" max="2" width="70.5703125" bestFit="1" customWidth="1"/>
    <col min="3" max="3" width="24.85546875" customWidth="1"/>
    <col min="4" max="7" width="22.28515625" customWidth="1"/>
    <col min="8" max="8" width="20.140625" customWidth="1"/>
  </cols>
  <sheetData>
    <row r="1" spans="2:17" ht="15.75" thickBot="1" x14ac:dyDescent="0.3"/>
    <row r="2" spans="2:17" ht="91.5" customHeight="1" thickBot="1" x14ac:dyDescent="0.3">
      <c r="B2" s="88" t="s">
        <v>4</v>
      </c>
      <c r="C2" s="89"/>
      <c r="D2" s="89"/>
      <c r="E2" s="89"/>
      <c r="F2" s="89"/>
      <c r="G2" s="89"/>
      <c r="H2" s="90"/>
      <c r="L2" s="60"/>
      <c r="M2" s="60"/>
      <c r="N2" s="60"/>
      <c r="O2" s="60"/>
      <c r="P2" s="60"/>
      <c r="Q2" s="60"/>
    </row>
    <row r="3" spans="2:17" ht="23.25" customHeight="1" thickBot="1" x14ac:dyDescent="0.3">
      <c r="B3" s="16"/>
      <c r="C3" s="16"/>
      <c r="D3" s="16"/>
      <c r="E3" s="16"/>
      <c r="F3" s="16"/>
      <c r="G3" s="16"/>
    </row>
    <row r="4" spans="2:17" ht="23.25" customHeight="1" thickBot="1" x14ac:dyDescent="0.3">
      <c r="B4" s="85" t="s">
        <v>37</v>
      </c>
      <c r="C4" s="86"/>
      <c r="D4" s="86"/>
      <c r="E4" s="86"/>
      <c r="F4" s="86"/>
      <c r="G4" s="86"/>
      <c r="H4" s="87"/>
    </row>
    <row r="5" spans="2:17" ht="23.25" customHeight="1" thickBot="1" x14ac:dyDescent="0.3">
      <c r="B5" s="62"/>
      <c r="C5" s="62"/>
      <c r="D5" s="62"/>
      <c r="E5" s="62"/>
      <c r="F5" s="62"/>
      <c r="G5" s="62"/>
      <c r="H5" s="62"/>
    </row>
    <row r="6" spans="2:17" ht="23.25" customHeight="1" thickBot="1" x14ac:dyDescent="0.3">
      <c r="B6" s="63" t="s">
        <v>130</v>
      </c>
      <c r="C6" s="91"/>
      <c r="D6" s="92"/>
      <c r="E6" s="92"/>
      <c r="F6" s="92"/>
      <c r="G6" s="92"/>
      <c r="H6" s="93"/>
    </row>
    <row r="7" spans="2:17" ht="23.25" customHeight="1" thickBot="1" x14ac:dyDescent="0.3">
      <c r="B7" s="101" t="s">
        <v>184</v>
      </c>
      <c r="C7" s="92"/>
      <c r="D7" s="92"/>
      <c r="E7" s="92"/>
      <c r="F7" s="92"/>
      <c r="G7" s="92"/>
      <c r="H7" s="93"/>
    </row>
    <row r="8" spans="2:17" ht="22.5" customHeight="1" thickBot="1" x14ac:dyDescent="0.3">
      <c r="B8" s="1"/>
      <c r="C8" s="61"/>
      <c r="D8" s="100"/>
      <c r="E8" s="100"/>
      <c r="F8" s="100"/>
      <c r="G8" s="64"/>
    </row>
    <row r="9" spans="2:17" ht="30.75" customHeight="1" thickBot="1" x14ac:dyDescent="0.3">
      <c r="B9" s="48" t="s">
        <v>0</v>
      </c>
      <c r="C9" s="65" t="s">
        <v>140</v>
      </c>
      <c r="D9" s="49" t="s">
        <v>1</v>
      </c>
      <c r="E9" s="49" t="s">
        <v>2</v>
      </c>
      <c r="F9" s="49" t="s">
        <v>3</v>
      </c>
      <c r="G9" s="65" t="s">
        <v>141</v>
      </c>
      <c r="H9" s="50" t="s">
        <v>132</v>
      </c>
    </row>
    <row r="10" spans="2:17" ht="30" customHeight="1" x14ac:dyDescent="0.25">
      <c r="B10" s="5" t="s">
        <v>11</v>
      </c>
      <c r="C10" s="66"/>
      <c r="D10" s="43"/>
      <c r="E10" s="44"/>
      <c r="F10" s="43"/>
      <c r="G10" s="73"/>
      <c r="H10" s="27" t="s">
        <v>49</v>
      </c>
    </row>
    <row r="11" spans="2:17" ht="30" customHeight="1" x14ac:dyDescent="0.25">
      <c r="B11" s="6" t="s">
        <v>38</v>
      </c>
      <c r="C11" s="67"/>
      <c r="D11" s="17"/>
      <c r="E11" s="18"/>
      <c r="F11" s="17"/>
      <c r="G11" s="74"/>
      <c r="H11" s="25" t="s">
        <v>50</v>
      </c>
    </row>
    <row r="12" spans="2:17" ht="30" customHeight="1" x14ac:dyDescent="0.25">
      <c r="B12" s="6" t="s">
        <v>17</v>
      </c>
      <c r="C12" s="67"/>
      <c r="D12" s="17"/>
      <c r="E12" s="18"/>
      <c r="F12" s="17"/>
      <c r="G12" s="74"/>
      <c r="H12" s="25" t="s">
        <v>127</v>
      </c>
    </row>
    <row r="13" spans="2:17" ht="30" customHeight="1" x14ac:dyDescent="0.25">
      <c r="B13" s="6" t="s">
        <v>18</v>
      </c>
      <c r="C13" s="67"/>
      <c r="D13" s="17"/>
      <c r="E13" s="18"/>
      <c r="F13" s="17"/>
      <c r="G13" s="74"/>
      <c r="H13" s="25" t="s">
        <v>127</v>
      </c>
    </row>
    <row r="14" spans="2:17" ht="30" customHeight="1" x14ac:dyDescent="0.25">
      <c r="B14" s="6" t="s">
        <v>39</v>
      </c>
      <c r="C14" s="67"/>
      <c r="D14" s="17"/>
      <c r="E14" s="18"/>
      <c r="F14" s="17"/>
      <c r="G14" s="74"/>
      <c r="H14" s="25" t="s">
        <v>51</v>
      </c>
    </row>
    <row r="15" spans="2:17" ht="30" customHeight="1" x14ac:dyDescent="0.25">
      <c r="B15" s="6" t="s">
        <v>52</v>
      </c>
      <c r="C15" s="67"/>
      <c r="D15" s="17"/>
      <c r="E15" s="18"/>
      <c r="F15" s="17"/>
      <c r="G15" s="74"/>
      <c r="H15" s="25" t="s">
        <v>127</v>
      </c>
    </row>
    <row r="16" spans="2:17" ht="30" customHeight="1" x14ac:dyDescent="0.25">
      <c r="B16" s="6" t="s">
        <v>53</v>
      </c>
      <c r="C16" s="67"/>
      <c r="D16" s="17"/>
      <c r="E16" s="18"/>
      <c r="F16" s="17"/>
      <c r="G16" s="74"/>
      <c r="H16" s="25" t="s">
        <v>50</v>
      </c>
    </row>
    <row r="17" spans="2:8" ht="30" customHeight="1" x14ac:dyDescent="0.25">
      <c r="B17" s="6" t="s">
        <v>12</v>
      </c>
      <c r="C17" s="67"/>
      <c r="D17" s="17"/>
      <c r="E17" s="18"/>
      <c r="F17" s="17"/>
      <c r="G17" s="74"/>
      <c r="H17" s="25" t="s">
        <v>49</v>
      </c>
    </row>
    <row r="18" spans="2:8" ht="30" customHeight="1" x14ac:dyDescent="0.25">
      <c r="B18" s="6" t="s">
        <v>40</v>
      </c>
      <c r="C18" s="67"/>
      <c r="D18" s="17"/>
      <c r="E18" s="18"/>
      <c r="F18" s="17"/>
      <c r="G18" s="74"/>
      <c r="H18" s="25" t="s">
        <v>51</v>
      </c>
    </row>
    <row r="19" spans="2:8" ht="30" customHeight="1" x14ac:dyDescent="0.25">
      <c r="B19" s="6" t="s">
        <v>41</v>
      </c>
      <c r="C19" s="67"/>
      <c r="D19" s="17"/>
      <c r="E19" s="18"/>
      <c r="F19" s="17"/>
      <c r="G19" s="74"/>
      <c r="H19" s="25" t="s">
        <v>51</v>
      </c>
    </row>
    <row r="20" spans="2:8" ht="30" customHeight="1" x14ac:dyDescent="0.25">
      <c r="B20" s="6" t="s">
        <v>128</v>
      </c>
      <c r="C20" s="67"/>
      <c r="D20" s="17"/>
      <c r="E20" s="18"/>
      <c r="F20" s="17"/>
      <c r="G20" s="74"/>
      <c r="H20" s="25" t="s">
        <v>51</v>
      </c>
    </row>
    <row r="21" spans="2:8" ht="30" customHeight="1" x14ac:dyDescent="0.25">
      <c r="B21" s="6" t="s">
        <v>57</v>
      </c>
      <c r="C21" s="67"/>
      <c r="D21" s="17"/>
      <c r="E21" s="18"/>
      <c r="F21" s="17"/>
      <c r="G21" s="74"/>
      <c r="H21" s="25" t="s">
        <v>49</v>
      </c>
    </row>
    <row r="22" spans="2:8" ht="30" customHeight="1" x14ac:dyDescent="0.25">
      <c r="B22" s="14" t="s">
        <v>56</v>
      </c>
      <c r="C22" s="67"/>
      <c r="D22" s="17"/>
      <c r="E22" s="18"/>
      <c r="F22" s="17"/>
      <c r="G22" s="74"/>
      <c r="H22" s="25" t="s">
        <v>51</v>
      </c>
    </row>
    <row r="23" spans="2:8" ht="30" customHeight="1" x14ac:dyDescent="0.25">
      <c r="B23" s="6" t="s">
        <v>55</v>
      </c>
      <c r="C23" s="67"/>
      <c r="D23" s="17"/>
      <c r="E23" s="18"/>
      <c r="F23" s="17"/>
      <c r="G23" s="74"/>
      <c r="H23" s="25" t="s">
        <v>50</v>
      </c>
    </row>
    <row r="24" spans="2:8" ht="30" customHeight="1" x14ac:dyDescent="0.25">
      <c r="B24" s="6" t="s">
        <v>54</v>
      </c>
      <c r="C24" s="67"/>
      <c r="D24" s="17"/>
      <c r="E24" s="18"/>
      <c r="F24" s="17"/>
      <c r="G24" s="74"/>
      <c r="H24" s="25" t="s">
        <v>51</v>
      </c>
    </row>
    <row r="25" spans="2:8" ht="30" customHeight="1" x14ac:dyDescent="0.25">
      <c r="B25" s="6" t="s">
        <v>58</v>
      </c>
      <c r="C25" s="67"/>
      <c r="D25" s="17"/>
      <c r="E25" s="18"/>
      <c r="F25" s="17"/>
      <c r="G25" s="74"/>
      <c r="H25" s="25" t="s">
        <v>51</v>
      </c>
    </row>
    <row r="26" spans="2:8" ht="30" customHeight="1" x14ac:dyDescent="0.25">
      <c r="B26" s="6" t="s">
        <v>59</v>
      </c>
      <c r="C26" s="67"/>
      <c r="D26" s="17"/>
      <c r="E26" s="18"/>
      <c r="F26" s="17"/>
      <c r="G26" s="74"/>
      <c r="H26" s="25" t="s">
        <v>51</v>
      </c>
    </row>
    <row r="27" spans="2:8" ht="30" customHeight="1" x14ac:dyDescent="0.25">
      <c r="B27" s="6" t="s">
        <v>60</v>
      </c>
      <c r="C27" s="67"/>
      <c r="D27" s="17"/>
      <c r="E27" s="18"/>
      <c r="F27" s="17"/>
      <c r="G27" s="74"/>
      <c r="H27" s="25" t="s">
        <v>127</v>
      </c>
    </row>
    <row r="28" spans="2:8" ht="30" customHeight="1" x14ac:dyDescent="0.25">
      <c r="B28" s="6" t="s">
        <v>62</v>
      </c>
      <c r="C28" s="67"/>
      <c r="D28" s="17"/>
      <c r="E28" s="18"/>
      <c r="F28" s="17"/>
      <c r="G28" s="74"/>
      <c r="H28" s="25" t="s">
        <v>51</v>
      </c>
    </row>
    <row r="29" spans="2:8" ht="30" customHeight="1" x14ac:dyDescent="0.25">
      <c r="B29" s="6" t="s">
        <v>8</v>
      </c>
      <c r="C29" s="67"/>
      <c r="D29" s="17"/>
      <c r="E29" s="18"/>
      <c r="F29" s="17"/>
      <c r="G29" s="74"/>
      <c r="H29" s="25" t="s">
        <v>127</v>
      </c>
    </row>
    <row r="30" spans="2:8" ht="30" customHeight="1" x14ac:dyDescent="0.25">
      <c r="B30" s="6" t="s">
        <v>16</v>
      </c>
      <c r="C30" s="67"/>
      <c r="D30" s="17"/>
      <c r="E30" s="18"/>
      <c r="F30" s="17"/>
      <c r="G30" s="74"/>
      <c r="H30" s="25" t="s">
        <v>127</v>
      </c>
    </row>
    <row r="31" spans="2:8" ht="30" customHeight="1" x14ac:dyDescent="0.25">
      <c r="B31" s="6" t="s">
        <v>14</v>
      </c>
      <c r="C31" s="67"/>
      <c r="D31" s="17"/>
      <c r="E31" s="18"/>
      <c r="F31" s="17"/>
      <c r="G31" s="74"/>
      <c r="H31" s="25" t="s">
        <v>50</v>
      </c>
    </row>
    <row r="32" spans="2:8" ht="30" customHeight="1" x14ac:dyDescent="0.25">
      <c r="B32" s="6" t="s">
        <v>118</v>
      </c>
      <c r="C32" s="67"/>
      <c r="D32" s="17"/>
      <c r="E32" s="18"/>
      <c r="F32" s="17"/>
      <c r="G32" s="74"/>
      <c r="H32" s="25" t="s">
        <v>51</v>
      </c>
    </row>
    <row r="33" spans="2:8" ht="30" customHeight="1" x14ac:dyDescent="0.25">
      <c r="B33" s="6" t="s">
        <v>61</v>
      </c>
      <c r="C33" s="67"/>
      <c r="D33" s="17"/>
      <c r="E33" s="18"/>
      <c r="F33" s="17"/>
      <c r="G33" s="74"/>
      <c r="H33" s="25" t="s">
        <v>49</v>
      </c>
    </row>
    <row r="34" spans="2:8" ht="30" customHeight="1" x14ac:dyDescent="0.25">
      <c r="B34" s="6" t="s">
        <v>23</v>
      </c>
      <c r="C34" s="67"/>
      <c r="D34" s="17"/>
      <c r="E34" s="18"/>
      <c r="F34" s="17"/>
      <c r="G34" s="74"/>
      <c r="H34" s="25" t="s">
        <v>51</v>
      </c>
    </row>
    <row r="35" spans="2:8" ht="30" customHeight="1" x14ac:dyDescent="0.25">
      <c r="B35" s="6" t="s">
        <v>19</v>
      </c>
      <c r="C35" s="68"/>
      <c r="D35" s="52"/>
      <c r="E35" s="53"/>
      <c r="F35" s="52"/>
      <c r="G35" s="75"/>
      <c r="H35" s="54"/>
    </row>
    <row r="36" spans="2:8" ht="30" customHeight="1" thickBot="1" x14ac:dyDescent="0.3">
      <c r="B36" s="7" t="s">
        <v>63</v>
      </c>
      <c r="C36" s="69"/>
      <c r="D36" s="22"/>
      <c r="E36" s="51"/>
      <c r="F36" s="22"/>
      <c r="G36" s="76"/>
      <c r="H36" s="26" t="s">
        <v>51</v>
      </c>
    </row>
  </sheetData>
  <mergeCells count="5">
    <mergeCell ref="D8:F8"/>
    <mergeCell ref="B4:H4"/>
    <mergeCell ref="B2:H2"/>
    <mergeCell ref="C6:H6"/>
    <mergeCell ref="C7:H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G34"/>
  <sheetViews>
    <sheetView showGridLines="0" topLeftCell="A25" zoomScale="90" zoomScaleNormal="90" workbookViewId="0">
      <selection activeCell="B30" sqref="B30"/>
    </sheetView>
  </sheetViews>
  <sheetFormatPr baseColWidth="10" defaultRowHeight="15" x14ac:dyDescent="0.25"/>
  <cols>
    <col min="1" max="1" width="4.7109375" customWidth="1"/>
    <col min="2" max="2" width="70.7109375" bestFit="1" customWidth="1"/>
    <col min="3" max="6" width="22" customWidth="1"/>
  </cols>
  <sheetData>
    <row r="1" spans="2:6" ht="15.75" thickBot="1" x14ac:dyDescent="0.3"/>
    <row r="2" spans="2:6" ht="91.5" customHeight="1" thickBot="1" x14ac:dyDescent="0.3">
      <c r="B2" s="88" t="s">
        <v>4</v>
      </c>
      <c r="C2" s="89"/>
      <c r="D2" s="89"/>
      <c r="E2" s="89"/>
      <c r="F2" s="90"/>
    </row>
    <row r="3" spans="2:6" ht="23.25" customHeight="1" thickBot="1" x14ac:dyDescent="0.3">
      <c r="B3" s="16"/>
      <c r="C3" s="16"/>
      <c r="D3" s="16"/>
      <c r="E3" s="16"/>
      <c r="F3" s="16"/>
    </row>
    <row r="4" spans="2:6" ht="23.25" customHeight="1" thickBot="1" x14ac:dyDescent="0.3">
      <c r="B4" s="85" t="s">
        <v>42</v>
      </c>
      <c r="C4" s="86"/>
      <c r="D4" s="86"/>
      <c r="E4" s="86"/>
      <c r="F4" s="87"/>
    </row>
    <row r="5" spans="2:6" ht="22.5" customHeight="1" thickBot="1" x14ac:dyDescent="0.3">
      <c r="B5" s="13"/>
      <c r="C5" s="84"/>
      <c r="D5" s="84"/>
      <c r="E5" s="84"/>
      <c r="F5" s="84"/>
    </row>
    <row r="6" spans="2:6" ht="30.75" customHeight="1" thickBot="1" x14ac:dyDescent="0.3">
      <c r="B6" s="2" t="s">
        <v>0</v>
      </c>
      <c r="C6" s="3" t="s">
        <v>3</v>
      </c>
      <c r="D6" s="3" t="s">
        <v>133</v>
      </c>
      <c r="E6" s="3" t="s">
        <v>5</v>
      </c>
      <c r="F6" s="4" t="s">
        <v>6</v>
      </c>
    </row>
    <row r="7" spans="2:6" ht="29.25" customHeight="1" x14ac:dyDescent="0.25">
      <c r="B7" s="5" t="s">
        <v>11</v>
      </c>
      <c r="C7" s="30">
        <f>'Lot 1 BPU'!F10</f>
        <v>0</v>
      </c>
      <c r="D7" s="71" t="s">
        <v>134</v>
      </c>
      <c r="E7" s="31">
        <f>1+5+226</f>
        <v>232</v>
      </c>
      <c r="F7" s="32">
        <f>C7*E7</f>
        <v>0</v>
      </c>
    </row>
    <row r="8" spans="2:6" ht="29.25" customHeight="1" x14ac:dyDescent="0.25">
      <c r="B8" s="6" t="s">
        <v>38</v>
      </c>
      <c r="C8" s="30">
        <f>'Lot 1 BPU'!F11</f>
        <v>0</v>
      </c>
      <c r="D8" s="71" t="s">
        <v>134</v>
      </c>
      <c r="E8" s="20">
        <f>80</f>
        <v>80</v>
      </c>
      <c r="F8" s="32">
        <f t="shared" ref="F8:F33" si="0">C8*E8</f>
        <v>0</v>
      </c>
    </row>
    <row r="9" spans="2:6" ht="29.25" customHeight="1" x14ac:dyDescent="0.25">
      <c r="B9" s="6" t="s">
        <v>17</v>
      </c>
      <c r="C9" s="30">
        <f>'Lot 1 BPU'!F12</f>
        <v>0</v>
      </c>
      <c r="D9" s="71" t="s">
        <v>134</v>
      </c>
      <c r="E9" s="20">
        <f>5+111</f>
        <v>116</v>
      </c>
      <c r="F9" s="32">
        <f t="shared" si="0"/>
        <v>0</v>
      </c>
    </row>
    <row r="10" spans="2:6" ht="29.25" customHeight="1" x14ac:dyDescent="0.25">
      <c r="B10" s="6" t="s">
        <v>18</v>
      </c>
      <c r="C10" s="30">
        <f>'Lot 1 BPU'!F13</f>
        <v>0</v>
      </c>
      <c r="D10" s="71" t="s">
        <v>134</v>
      </c>
      <c r="E10" s="20">
        <f>5+182</f>
        <v>187</v>
      </c>
      <c r="F10" s="32">
        <f t="shared" si="0"/>
        <v>0</v>
      </c>
    </row>
    <row r="11" spans="2:6" ht="29.25" customHeight="1" x14ac:dyDescent="0.25">
      <c r="B11" s="6" t="s">
        <v>39</v>
      </c>
      <c r="C11" s="30">
        <f>'Lot 1 BPU'!F14</f>
        <v>0</v>
      </c>
      <c r="D11" s="71" t="s">
        <v>134</v>
      </c>
      <c r="E11" s="8">
        <f>5</f>
        <v>5</v>
      </c>
      <c r="F11" s="32">
        <f t="shared" si="0"/>
        <v>0</v>
      </c>
    </row>
    <row r="12" spans="2:6" ht="29.25" customHeight="1" x14ac:dyDescent="0.25">
      <c r="B12" s="6" t="s">
        <v>52</v>
      </c>
      <c r="C12" s="30">
        <f>'Lot 1 BPU'!F15</f>
        <v>0</v>
      </c>
      <c r="D12" s="71" t="s">
        <v>135</v>
      </c>
      <c r="E12" s="8">
        <f>5+225</f>
        <v>230</v>
      </c>
      <c r="F12" s="32">
        <f t="shared" si="0"/>
        <v>0</v>
      </c>
    </row>
    <row r="13" spans="2:6" ht="29.25" customHeight="1" x14ac:dyDescent="0.25">
      <c r="B13" s="6" t="s">
        <v>53</v>
      </c>
      <c r="C13" s="30">
        <f>'Lot 1 BPU'!F16</f>
        <v>0</v>
      </c>
      <c r="D13" s="71" t="s">
        <v>135</v>
      </c>
      <c r="E13" s="8">
        <v>20</v>
      </c>
      <c r="F13" s="32">
        <f t="shared" si="0"/>
        <v>0</v>
      </c>
    </row>
    <row r="14" spans="2:6" ht="29.25" customHeight="1" x14ac:dyDescent="0.25">
      <c r="B14" s="6" t="s">
        <v>12</v>
      </c>
      <c r="C14" s="30">
        <f>'Lot 1 BPU'!F17</f>
        <v>0</v>
      </c>
      <c r="D14" s="71" t="s">
        <v>136</v>
      </c>
      <c r="E14" s="8">
        <f>1+5+171</f>
        <v>177</v>
      </c>
      <c r="F14" s="32">
        <f t="shared" si="0"/>
        <v>0</v>
      </c>
    </row>
    <row r="15" spans="2:6" ht="29.25" customHeight="1" x14ac:dyDescent="0.25">
      <c r="B15" s="6" t="s">
        <v>40</v>
      </c>
      <c r="C15" s="30">
        <f>'Lot 1 BPU'!F18</f>
        <v>0</v>
      </c>
      <c r="D15" s="71" t="s">
        <v>136</v>
      </c>
      <c r="E15" s="8">
        <f>30+5</f>
        <v>35</v>
      </c>
      <c r="F15" s="32">
        <f t="shared" si="0"/>
        <v>0</v>
      </c>
    </row>
    <row r="16" spans="2:6" ht="29.25" customHeight="1" x14ac:dyDescent="0.25">
      <c r="B16" s="6" t="s">
        <v>41</v>
      </c>
      <c r="C16" s="30">
        <f>'Lot 1 BPU'!F19</f>
        <v>0</v>
      </c>
      <c r="D16" s="71" t="s">
        <v>136</v>
      </c>
      <c r="E16" s="8">
        <f>30</f>
        <v>30</v>
      </c>
      <c r="F16" s="32">
        <f t="shared" si="0"/>
        <v>0</v>
      </c>
    </row>
    <row r="17" spans="2:6" ht="29.25" customHeight="1" x14ac:dyDescent="0.25">
      <c r="B17" s="6" t="s">
        <v>128</v>
      </c>
      <c r="C17" s="30">
        <f>'Lot 1 BPU'!F20</f>
        <v>0</v>
      </c>
      <c r="D17" s="71" t="s">
        <v>137</v>
      </c>
      <c r="E17" s="8">
        <f>75+5</f>
        <v>80</v>
      </c>
      <c r="F17" s="32">
        <f t="shared" si="0"/>
        <v>0</v>
      </c>
    </row>
    <row r="18" spans="2:6" ht="29.25" customHeight="1" x14ac:dyDescent="0.25">
      <c r="B18" s="6" t="s">
        <v>57</v>
      </c>
      <c r="C18" s="30">
        <f>'Lot 1 BPU'!F21</f>
        <v>0</v>
      </c>
      <c r="D18" s="71" t="s">
        <v>137</v>
      </c>
      <c r="E18" s="8">
        <f>1+2500+5+4</f>
        <v>2510</v>
      </c>
      <c r="F18" s="32">
        <f t="shared" si="0"/>
        <v>0</v>
      </c>
    </row>
    <row r="19" spans="2:6" ht="29.25" customHeight="1" x14ac:dyDescent="0.25">
      <c r="B19" s="14" t="s">
        <v>56</v>
      </c>
      <c r="C19" s="30">
        <f>'Lot 1 BPU'!F22</f>
        <v>0</v>
      </c>
      <c r="D19" s="71" t="s">
        <v>137</v>
      </c>
      <c r="E19" s="8">
        <f>135+5</f>
        <v>140</v>
      </c>
      <c r="F19" s="32">
        <f t="shared" si="0"/>
        <v>0</v>
      </c>
    </row>
    <row r="20" spans="2:6" ht="29.25" customHeight="1" x14ac:dyDescent="0.25">
      <c r="B20" s="6" t="s">
        <v>55</v>
      </c>
      <c r="C20" s="30">
        <f>'Lot 1 BPU'!F23</f>
        <v>0</v>
      </c>
      <c r="D20" s="71" t="s">
        <v>137</v>
      </c>
      <c r="E20" s="8">
        <v>40</v>
      </c>
      <c r="F20" s="32">
        <f t="shared" si="0"/>
        <v>0</v>
      </c>
    </row>
    <row r="21" spans="2:6" ht="29.25" customHeight="1" x14ac:dyDescent="0.25">
      <c r="B21" s="6" t="s">
        <v>54</v>
      </c>
      <c r="C21" s="30">
        <f>'Lot 1 BPU'!F24</f>
        <v>0</v>
      </c>
      <c r="D21" s="71" t="s">
        <v>137</v>
      </c>
      <c r="E21" s="8">
        <f>150</f>
        <v>150</v>
      </c>
      <c r="F21" s="32">
        <f t="shared" si="0"/>
        <v>0</v>
      </c>
    </row>
    <row r="22" spans="2:6" ht="29.25" customHeight="1" x14ac:dyDescent="0.25">
      <c r="B22" s="6" t="s">
        <v>58</v>
      </c>
      <c r="C22" s="30">
        <f>'Lot 1 BPU'!F25</f>
        <v>0</v>
      </c>
      <c r="D22" s="71" t="s">
        <v>137</v>
      </c>
      <c r="E22" s="8">
        <f>5</f>
        <v>5</v>
      </c>
      <c r="F22" s="32">
        <f t="shared" si="0"/>
        <v>0</v>
      </c>
    </row>
    <row r="23" spans="2:6" ht="29.25" customHeight="1" x14ac:dyDescent="0.25">
      <c r="B23" s="6" t="s">
        <v>59</v>
      </c>
      <c r="C23" s="30">
        <f>'Lot 1 BPU'!F26</f>
        <v>0</v>
      </c>
      <c r="D23" s="71" t="s">
        <v>134</v>
      </c>
      <c r="E23" s="8">
        <f>5</f>
        <v>5</v>
      </c>
      <c r="F23" s="32">
        <f t="shared" si="0"/>
        <v>0</v>
      </c>
    </row>
    <row r="24" spans="2:6" ht="29.25" customHeight="1" x14ac:dyDescent="0.25">
      <c r="B24" s="6" t="s">
        <v>60</v>
      </c>
      <c r="C24" s="30">
        <f>'Lot 1 BPU'!F27</f>
        <v>0</v>
      </c>
      <c r="D24" s="71" t="s">
        <v>135</v>
      </c>
      <c r="E24" s="8">
        <f>5+105</f>
        <v>110</v>
      </c>
      <c r="F24" s="32">
        <f t="shared" si="0"/>
        <v>0</v>
      </c>
    </row>
    <row r="25" spans="2:6" ht="29.25" customHeight="1" x14ac:dyDescent="0.25">
      <c r="B25" s="6" t="s">
        <v>62</v>
      </c>
      <c r="C25" s="30">
        <f>'Lot 1 BPU'!F28</f>
        <v>0</v>
      </c>
      <c r="D25" s="71" t="s">
        <v>135</v>
      </c>
      <c r="E25" s="8">
        <f>180</f>
        <v>180</v>
      </c>
      <c r="F25" s="32">
        <f t="shared" si="0"/>
        <v>0</v>
      </c>
    </row>
    <row r="26" spans="2:6" ht="29.25" customHeight="1" x14ac:dyDescent="0.25">
      <c r="B26" s="6" t="s">
        <v>8</v>
      </c>
      <c r="C26" s="30">
        <f>'Lot 1 BPU'!F29</f>
        <v>0</v>
      </c>
      <c r="D26" s="71" t="s">
        <v>134</v>
      </c>
      <c r="E26" s="8">
        <f>5+180</f>
        <v>185</v>
      </c>
      <c r="F26" s="32">
        <f t="shared" si="0"/>
        <v>0</v>
      </c>
    </row>
    <row r="27" spans="2:6" ht="29.25" customHeight="1" x14ac:dyDescent="0.25">
      <c r="B27" s="6" t="s">
        <v>16</v>
      </c>
      <c r="C27" s="30">
        <f>'Lot 1 BPU'!F30</f>
        <v>0</v>
      </c>
      <c r="D27" s="71" t="s">
        <v>134</v>
      </c>
      <c r="E27" s="8">
        <f>5+154</f>
        <v>159</v>
      </c>
      <c r="F27" s="32">
        <f t="shared" si="0"/>
        <v>0</v>
      </c>
    </row>
    <row r="28" spans="2:6" ht="29.25" customHeight="1" x14ac:dyDescent="0.25">
      <c r="B28" s="6" t="s">
        <v>14</v>
      </c>
      <c r="C28" s="30">
        <f>'Lot 1 BPU'!F31</f>
        <v>0</v>
      </c>
      <c r="D28" s="71" t="s">
        <v>134</v>
      </c>
      <c r="E28" s="8">
        <v>20</v>
      </c>
      <c r="F28" s="32">
        <f t="shared" si="0"/>
        <v>0</v>
      </c>
    </row>
    <row r="29" spans="2:6" ht="29.25" customHeight="1" x14ac:dyDescent="0.25">
      <c r="B29" s="6" t="s">
        <v>118</v>
      </c>
      <c r="C29" s="30">
        <f>'Lot 1 BPU'!F32</f>
        <v>0</v>
      </c>
      <c r="D29" s="71" t="s">
        <v>134</v>
      </c>
      <c r="E29" s="8">
        <v>6</v>
      </c>
      <c r="F29" s="32">
        <f t="shared" si="0"/>
        <v>0</v>
      </c>
    </row>
    <row r="30" spans="2:6" ht="29.25" customHeight="1" x14ac:dyDescent="0.25">
      <c r="B30" s="6" t="s">
        <v>61</v>
      </c>
      <c r="C30" s="30">
        <f>'Lot 1 BPU'!F33</f>
        <v>0</v>
      </c>
      <c r="D30" s="71" t="s">
        <v>134</v>
      </c>
      <c r="E30" s="8">
        <f>5</f>
        <v>5</v>
      </c>
      <c r="F30" s="32">
        <f t="shared" si="0"/>
        <v>0</v>
      </c>
    </row>
    <row r="31" spans="2:6" ht="29.25" customHeight="1" x14ac:dyDescent="0.25">
      <c r="B31" s="6" t="s">
        <v>23</v>
      </c>
      <c r="C31" s="30">
        <f>'Lot 1 BPU'!F34</f>
        <v>0</v>
      </c>
      <c r="D31" s="71" t="s">
        <v>134</v>
      </c>
      <c r="E31" s="8">
        <f>4+5</f>
        <v>9</v>
      </c>
      <c r="F31" s="32">
        <f t="shared" si="0"/>
        <v>0</v>
      </c>
    </row>
    <row r="32" spans="2:6" ht="29.25" customHeight="1" x14ac:dyDescent="0.25">
      <c r="B32" s="6" t="s">
        <v>19</v>
      </c>
      <c r="C32" s="30">
        <f>'Lot 1 BPU'!F35</f>
        <v>0</v>
      </c>
      <c r="D32" s="71" t="s">
        <v>134</v>
      </c>
      <c r="E32" s="8">
        <f>5</f>
        <v>5</v>
      </c>
      <c r="F32" s="32">
        <f t="shared" si="0"/>
        <v>0</v>
      </c>
    </row>
    <row r="33" spans="2:7" ht="29.25" customHeight="1" thickBot="1" x14ac:dyDescent="0.3">
      <c r="B33" s="7" t="s">
        <v>63</v>
      </c>
      <c r="C33" s="30">
        <f>'Lot 1 BPU'!F36</f>
        <v>0</v>
      </c>
      <c r="D33" s="72" t="s">
        <v>137</v>
      </c>
      <c r="E33" s="28">
        <f>5+147</f>
        <v>152</v>
      </c>
      <c r="F33" s="32">
        <f t="shared" si="0"/>
        <v>0</v>
      </c>
    </row>
    <row r="34" spans="2:7" ht="30.75" customHeight="1" thickBot="1" x14ac:dyDescent="0.3">
      <c r="B34" s="94" t="s">
        <v>7</v>
      </c>
      <c r="C34" s="95"/>
      <c r="D34" s="95"/>
      <c r="E34" s="96"/>
      <c r="F34" s="29">
        <f>SUM(F7:F33)</f>
        <v>0</v>
      </c>
      <c r="G34" s="42"/>
    </row>
  </sheetData>
  <mergeCells count="4">
    <mergeCell ref="B34:E34"/>
    <mergeCell ref="B2:F2"/>
    <mergeCell ref="B4:F4"/>
    <mergeCell ref="C5:F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1:J63"/>
  <sheetViews>
    <sheetView showGridLines="0" topLeftCell="B1" zoomScale="90" zoomScaleNormal="90" workbookViewId="0">
      <selection activeCell="E17" sqref="E17"/>
    </sheetView>
  </sheetViews>
  <sheetFormatPr baseColWidth="10" defaultRowHeight="15" x14ac:dyDescent="0.25"/>
  <cols>
    <col min="1" max="1" width="4.85546875" customWidth="1"/>
    <col min="2" max="2" width="78.85546875" bestFit="1" customWidth="1"/>
    <col min="3" max="3" width="24.85546875" customWidth="1"/>
    <col min="4" max="7" width="22.28515625" customWidth="1"/>
    <col min="8" max="8" width="21" customWidth="1"/>
    <col min="10" max="10" width="27.42578125" bestFit="1" customWidth="1"/>
  </cols>
  <sheetData>
    <row r="1" spans="2:10" ht="15.75" thickBot="1" x14ac:dyDescent="0.3"/>
    <row r="2" spans="2:10" ht="91.5" customHeight="1" thickBot="1" x14ac:dyDescent="0.3">
      <c r="B2" s="88" t="s">
        <v>120</v>
      </c>
      <c r="C2" s="89"/>
      <c r="D2" s="89"/>
      <c r="E2" s="89"/>
      <c r="F2" s="89"/>
      <c r="G2" s="89"/>
      <c r="H2" s="90"/>
    </row>
    <row r="3" spans="2:10" ht="23.25" customHeight="1" thickBot="1" x14ac:dyDescent="0.3">
      <c r="C3" s="16"/>
      <c r="D3" s="16"/>
      <c r="E3" s="16"/>
      <c r="F3" s="16"/>
      <c r="G3" s="16"/>
    </row>
    <row r="4" spans="2:10" ht="23.25" customHeight="1" thickBot="1" x14ac:dyDescent="0.3">
      <c r="B4" s="85" t="s">
        <v>37</v>
      </c>
      <c r="C4" s="86"/>
      <c r="D4" s="86"/>
      <c r="E4" s="86"/>
      <c r="F4" s="86"/>
      <c r="G4" s="86"/>
      <c r="H4" s="87"/>
    </row>
    <row r="5" spans="2:10" ht="23.25" customHeight="1" thickBot="1" x14ac:dyDescent="0.3">
      <c r="B5" s="62"/>
      <c r="C5" s="62"/>
      <c r="D5" s="62"/>
      <c r="E5" s="62"/>
      <c r="F5" s="62"/>
      <c r="G5" s="62"/>
      <c r="H5" s="62"/>
    </row>
    <row r="6" spans="2:10" ht="23.25" customHeight="1" thickBot="1" x14ac:dyDescent="0.3">
      <c r="B6" s="63" t="s">
        <v>130</v>
      </c>
      <c r="C6" s="91"/>
      <c r="D6" s="92"/>
      <c r="E6" s="92"/>
      <c r="F6" s="92"/>
      <c r="G6" s="92"/>
      <c r="H6" s="93"/>
    </row>
    <row r="7" spans="2:10" ht="23.25" customHeight="1" thickBot="1" x14ac:dyDescent="0.3">
      <c r="B7" s="101" t="s">
        <v>185</v>
      </c>
      <c r="C7" s="91"/>
      <c r="D7" s="92"/>
      <c r="E7" s="92"/>
      <c r="F7" s="92"/>
      <c r="G7" s="92"/>
      <c r="H7" s="93"/>
    </row>
    <row r="8" spans="2:10" ht="22.5" customHeight="1" thickBot="1" x14ac:dyDescent="0.3">
      <c r="C8" s="61"/>
      <c r="D8" s="13"/>
      <c r="E8" s="84"/>
      <c r="F8" s="84"/>
      <c r="G8" s="64"/>
    </row>
    <row r="9" spans="2:10" ht="30.75" customHeight="1" thickBot="1" x14ac:dyDescent="0.3">
      <c r="B9" s="2" t="s">
        <v>0</v>
      </c>
      <c r="C9" s="65" t="s">
        <v>140</v>
      </c>
      <c r="D9" s="3" t="s">
        <v>1</v>
      </c>
      <c r="E9" s="3" t="s">
        <v>2</v>
      </c>
      <c r="F9" s="3" t="s">
        <v>3</v>
      </c>
      <c r="G9" s="65" t="s">
        <v>141</v>
      </c>
      <c r="H9" s="4" t="s">
        <v>132</v>
      </c>
    </row>
    <row r="10" spans="2:10" ht="30" customHeight="1" x14ac:dyDescent="0.25">
      <c r="B10" s="81" t="s">
        <v>142</v>
      </c>
      <c r="C10" s="66"/>
      <c r="D10" s="23"/>
      <c r="E10" s="41"/>
      <c r="F10" s="23"/>
      <c r="G10" s="73"/>
      <c r="H10" s="24" t="s">
        <v>51</v>
      </c>
      <c r="J10" s="33"/>
    </row>
    <row r="11" spans="2:10" ht="30" customHeight="1" x14ac:dyDescent="0.25">
      <c r="B11" s="6" t="s">
        <v>91</v>
      </c>
      <c r="C11" s="67"/>
      <c r="D11" s="17"/>
      <c r="E11" s="41"/>
      <c r="F11" s="23"/>
      <c r="G11" s="74"/>
      <c r="H11" s="25" t="s">
        <v>51</v>
      </c>
    </row>
    <row r="12" spans="2:10" ht="30" customHeight="1" x14ac:dyDescent="0.25">
      <c r="B12" s="6" t="s">
        <v>145</v>
      </c>
      <c r="C12" s="67"/>
      <c r="D12" s="17"/>
      <c r="E12" s="41"/>
      <c r="F12" s="23"/>
      <c r="G12" s="74"/>
      <c r="H12" s="25" t="s">
        <v>51</v>
      </c>
    </row>
    <row r="13" spans="2:10" ht="30" customHeight="1" x14ac:dyDescent="0.25">
      <c r="B13" s="6" t="s">
        <v>65</v>
      </c>
      <c r="C13" s="67"/>
      <c r="D13" s="17"/>
      <c r="E13" s="41"/>
      <c r="F13" s="23"/>
      <c r="G13" s="74"/>
      <c r="H13" s="25" t="s">
        <v>51</v>
      </c>
    </row>
    <row r="14" spans="2:10" ht="30" customHeight="1" x14ac:dyDescent="0.25">
      <c r="B14" s="6" t="s">
        <v>146</v>
      </c>
      <c r="C14" s="67"/>
      <c r="D14" s="17"/>
      <c r="E14" s="41"/>
      <c r="F14" s="23"/>
      <c r="G14" s="74"/>
      <c r="H14" s="25" t="s">
        <v>51</v>
      </c>
    </row>
    <row r="15" spans="2:10" ht="30" customHeight="1" x14ac:dyDescent="0.25">
      <c r="B15" s="6" t="s">
        <v>66</v>
      </c>
      <c r="C15" s="67"/>
      <c r="D15" s="17"/>
      <c r="E15" s="41"/>
      <c r="F15" s="23"/>
      <c r="G15" s="74"/>
      <c r="H15" s="25" t="s">
        <v>51</v>
      </c>
    </row>
    <row r="16" spans="2:10" ht="30" customHeight="1" x14ac:dyDescent="0.25">
      <c r="B16" s="6" t="s">
        <v>147</v>
      </c>
      <c r="C16" s="67"/>
      <c r="D16" s="17"/>
      <c r="E16" s="41"/>
      <c r="F16" s="23"/>
      <c r="G16" s="74"/>
      <c r="H16" s="25" t="s">
        <v>51</v>
      </c>
    </row>
    <row r="17" spans="2:8" ht="30" customHeight="1" x14ac:dyDescent="0.25">
      <c r="B17" s="6" t="s">
        <v>148</v>
      </c>
      <c r="C17" s="67"/>
      <c r="D17" s="17"/>
      <c r="E17" s="41"/>
      <c r="F17" s="23"/>
      <c r="G17" s="74"/>
      <c r="H17" s="25" t="s">
        <v>51</v>
      </c>
    </row>
    <row r="18" spans="2:8" ht="30" customHeight="1" x14ac:dyDescent="0.25">
      <c r="B18" s="6" t="s">
        <v>67</v>
      </c>
      <c r="C18" s="67"/>
      <c r="D18" s="17"/>
      <c r="E18" s="41"/>
      <c r="F18" s="23"/>
      <c r="G18" s="74"/>
      <c r="H18" s="25" t="s">
        <v>51</v>
      </c>
    </row>
    <row r="19" spans="2:8" ht="30" customHeight="1" x14ac:dyDescent="0.25">
      <c r="B19" s="6" t="s">
        <v>68</v>
      </c>
      <c r="C19" s="67"/>
      <c r="D19" s="17"/>
      <c r="E19" s="41"/>
      <c r="F19" s="23"/>
      <c r="G19" s="74"/>
      <c r="H19" s="25" t="s">
        <v>51</v>
      </c>
    </row>
    <row r="20" spans="2:8" ht="30" customHeight="1" x14ac:dyDescent="0.25">
      <c r="B20" s="6" t="s">
        <v>69</v>
      </c>
      <c r="C20" s="67"/>
      <c r="D20" s="17"/>
      <c r="E20" s="41"/>
      <c r="F20" s="23"/>
      <c r="G20" s="74"/>
      <c r="H20" s="25" t="s">
        <v>51</v>
      </c>
    </row>
    <row r="21" spans="2:8" ht="30" customHeight="1" x14ac:dyDescent="0.25">
      <c r="B21" s="6" t="s">
        <v>149</v>
      </c>
      <c r="C21" s="67"/>
      <c r="D21" s="17"/>
      <c r="E21" s="41"/>
      <c r="F21" s="23"/>
      <c r="G21" s="74"/>
      <c r="H21" s="25" t="s">
        <v>50</v>
      </c>
    </row>
    <row r="22" spans="2:8" ht="30" customHeight="1" x14ac:dyDescent="0.25">
      <c r="B22" s="15" t="s">
        <v>150</v>
      </c>
      <c r="C22" s="67"/>
      <c r="D22" s="17"/>
      <c r="E22" s="41"/>
      <c r="F22" s="23"/>
      <c r="G22" s="74"/>
      <c r="H22" s="25" t="s">
        <v>51</v>
      </c>
    </row>
    <row r="23" spans="2:8" ht="30" customHeight="1" x14ac:dyDescent="0.25">
      <c r="B23" s="6" t="s">
        <v>151</v>
      </c>
      <c r="C23" s="67"/>
      <c r="D23" s="17"/>
      <c r="E23" s="41"/>
      <c r="F23" s="23"/>
      <c r="G23" s="74"/>
      <c r="H23" s="25" t="s">
        <v>50</v>
      </c>
    </row>
    <row r="24" spans="2:8" ht="30" customHeight="1" x14ac:dyDescent="0.25">
      <c r="B24" s="6" t="s">
        <v>152</v>
      </c>
      <c r="C24" s="67"/>
      <c r="D24" s="17"/>
      <c r="E24" s="41"/>
      <c r="F24" s="23"/>
      <c r="G24" s="74"/>
      <c r="H24" s="25" t="s">
        <v>50</v>
      </c>
    </row>
    <row r="25" spans="2:8" ht="30" customHeight="1" x14ac:dyDescent="0.25">
      <c r="B25" s="6" t="s">
        <v>153</v>
      </c>
      <c r="C25" s="67"/>
      <c r="D25" s="17"/>
      <c r="E25" s="41"/>
      <c r="F25" s="23"/>
      <c r="G25" s="74"/>
      <c r="H25" s="25" t="s">
        <v>51</v>
      </c>
    </row>
    <row r="26" spans="2:8" ht="30" customHeight="1" x14ac:dyDescent="0.25">
      <c r="B26" s="6" t="s">
        <v>154</v>
      </c>
      <c r="C26" s="67"/>
      <c r="D26" s="17"/>
      <c r="E26" s="41"/>
      <c r="F26" s="23"/>
      <c r="G26" s="74"/>
      <c r="H26" s="25" t="s">
        <v>51</v>
      </c>
    </row>
    <row r="27" spans="2:8" ht="30" customHeight="1" x14ac:dyDescent="0.25">
      <c r="B27" s="6" t="s">
        <v>155</v>
      </c>
      <c r="C27" s="67"/>
      <c r="D27" s="17"/>
      <c r="E27" s="41"/>
      <c r="F27" s="23"/>
      <c r="G27" s="74"/>
      <c r="H27" s="25" t="s">
        <v>51</v>
      </c>
    </row>
    <row r="28" spans="2:8" ht="30" customHeight="1" x14ac:dyDescent="0.25">
      <c r="B28" s="6" t="s">
        <v>156</v>
      </c>
      <c r="C28" s="67"/>
      <c r="D28" s="17"/>
      <c r="E28" s="41"/>
      <c r="F28" s="23"/>
      <c r="G28" s="74"/>
      <c r="H28" s="25" t="s">
        <v>51</v>
      </c>
    </row>
    <row r="29" spans="2:8" ht="30" customHeight="1" x14ac:dyDescent="0.25">
      <c r="B29" s="6" t="s">
        <v>70</v>
      </c>
      <c r="C29" s="67"/>
      <c r="D29" s="17"/>
      <c r="E29" s="41"/>
      <c r="F29" s="23"/>
      <c r="G29" s="74"/>
      <c r="H29" s="25" t="s">
        <v>51</v>
      </c>
    </row>
    <row r="30" spans="2:8" ht="30" customHeight="1" x14ac:dyDescent="0.25">
      <c r="B30" s="6" t="s">
        <v>71</v>
      </c>
      <c r="C30" s="67"/>
      <c r="D30" s="17"/>
      <c r="E30" s="41"/>
      <c r="F30" s="23"/>
      <c r="G30" s="74"/>
      <c r="H30" s="25" t="s">
        <v>51</v>
      </c>
    </row>
    <row r="31" spans="2:8" ht="30" customHeight="1" x14ac:dyDescent="0.25">
      <c r="B31" s="14" t="s">
        <v>72</v>
      </c>
      <c r="C31" s="67"/>
      <c r="D31" s="17"/>
      <c r="E31" s="41"/>
      <c r="F31" s="23"/>
      <c r="G31" s="74"/>
      <c r="H31" s="25" t="s">
        <v>51</v>
      </c>
    </row>
    <row r="32" spans="2:8" ht="30" customHeight="1" x14ac:dyDescent="0.25">
      <c r="B32" s="15" t="s">
        <v>73</v>
      </c>
      <c r="C32" s="67"/>
      <c r="D32" s="17"/>
      <c r="E32" s="41"/>
      <c r="F32" s="23"/>
      <c r="G32" s="74"/>
      <c r="H32" s="25" t="s">
        <v>51</v>
      </c>
    </row>
    <row r="33" spans="2:8" ht="30" customHeight="1" x14ac:dyDescent="0.25">
      <c r="B33" s="6" t="s">
        <v>157</v>
      </c>
      <c r="C33" s="67"/>
      <c r="D33" s="17"/>
      <c r="E33" s="41"/>
      <c r="F33" s="23"/>
      <c r="G33" s="74"/>
      <c r="H33" s="25" t="s">
        <v>50</v>
      </c>
    </row>
    <row r="34" spans="2:8" ht="30" customHeight="1" x14ac:dyDescent="0.25">
      <c r="B34" s="6" t="s">
        <v>158</v>
      </c>
      <c r="C34" s="67"/>
      <c r="D34" s="17"/>
      <c r="E34" s="41"/>
      <c r="F34" s="23"/>
      <c r="G34" s="74"/>
      <c r="H34" s="25" t="s">
        <v>50</v>
      </c>
    </row>
    <row r="35" spans="2:8" ht="30" customHeight="1" x14ac:dyDescent="0.25">
      <c r="B35" s="6" t="s">
        <v>159</v>
      </c>
      <c r="C35" s="67"/>
      <c r="D35" s="17"/>
      <c r="E35" s="41"/>
      <c r="F35" s="23"/>
      <c r="G35" s="75"/>
      <c r="H35" s="25" t="s">
        <v>51</v>
      </c>
    </row>
    <row r="36" spans="2:8" ht="30" customHeight="1" x14ac:dyDescent="0.25">
      <c r="B36" s="6" t="s">
        <v>74</v>
      </c>
      <c r="C36" s="67"/>
      <c r="D36" s="17"/>
      <c r="E36" s="41"/>
      <c r="F36" s="23"/>
      <c r="G36" s="74"/>
      <c r="H36" s="25" t="s">
        <v>51</v>
      </c>
    </row>
    <row r="37" spans="2:8" ht="30" customHeight="1" x14ac:dyDescent="0.25">
      <c r="B37" s="6" t="s">
        <v>75</v>
      </c>
      <c r="C37" s="67"/>
      <c r="D37" s="17"/>
      <c r="E37" s="41"/>
      <c r="F37" s="23"/>
      <c r="G37" s="74"/>
      <c r="H37" s="25" t="s">
        <v>51</v>
      </c>
    </row>
    <row r="38" spans="2:8" ht="30" customHeight="1" x14ac:dyDescent="0.25">
      <c r="B38" s="6" t="s">
        <v>126</v>
      </c>
      <c r="C38" s="67"/>
      <c r="D38" s="17"/>
      <c r="E38" s="41"/>
      <c r="F38" s="23"/>
      <c r="G38" s="74"/>
      <c r="H38" s="25" t="s">
        <v>51</v>
      </c>
    </row>
    <row r="39" spans="2:8" ht="30" customHeight="1" x14ac:dyDescent="0.25">
      <c r="B39" s="6" t="s">
        <v>122</v>
      </c>
      <c r="C39" s="67"/>
      <c r="D39" s="17"/>
      <c r="E39" s="41"/>
      <c r="F39" s="23"/>
      <c r="G39" s="74"/>
      <c r="H39" s="25" t="s">
        <v>51</v>
      </c>
    </row>
    <row r="40" spans="2:8" ht="30" customHeight="1" x14ac:dyDescent="0.25">
      <c r="B40" s="6" t="s">
        <v>123</v>
      </c>
      <c r="C40" s="67"/>
      <c r="D40" s="17"/>
      <c r="E40" s="41"/>
      <c r="F40" s="23"/>
      <c r="G40" s="74"/>
      <c r="H40" s="25" t="s">
        <v>51</v>
      </c>
    </row>
    <row r="41" spans="2:8" ht="30" customHeight="1" x14ac:dyDescent="0.25">
      <c r="B41" s="6" t="s">
        <v>124</v>
      </c>
      <c r="C41" s="67"/>
      <c r="D41" s="17"/>
      <c r="E41" s="41"/>
      <c r="F41" s="23"/>
      <c r="G41" s="74"/>
      <c r="H41" s="25" t="s">
        <v>51</v>
      </c>
    </row>
    <row r="42" spans="2:8" ht="30" customHeight="1" x14ac:dyDescent="0.25">
      <c r="B42" s="6" t="s">
        <v>125</v>
      </c>
      <c r="C42" s="67"/>
      <c r="D42" s="17"/>
      <c r="E42" s="41"/>
      <c r="F42" s="23"/>
      <c r="G42" s="74"/>
      <c r="H42" s="25" t="s">
        <v>51</v>
      </c>
    </row>
    <row r="43" spans="2:8" ht="30" customHeight="1" x14ac:dyDescent="0.25">
      <c r="B43" s="6" t="s">
        <v>160</v>
      </c>
      <c r="C43" s="67"/>
      <c r="D43" s="17"/>
      <c r="E43" s="41"/>
      <c r="F43" s="23"/>
      <c r="G43" s="74"/>
      <c r="H43" s="25" t="s">
        <v>50</v>
      </c>
    </row>
    <row r="44" spans="2:8" ht="30" customHeight="1" x14ac:dyDescent="0.25">
      <c r="B44" s="6" t="s">
        <v>76</v>
      </c>
      <c r="C44" s="67"/>
      <c r="D44" s="17"/>
      <c r="E44" s="41"/>
      <c r="F44" s="23"/>
      <c r="G44" s="74"/>
      <c r="H44" s="25" t="s">
        <v>51</v>
      </c>
    </row>
    <row r="45" spans="2:8" ht="30" customHeight="1" x14ac:dyDescent="0.25">
      <c r="B45" s="6" t="s">
        <v>77</v>
      </c>
      <c r="C45" s="67"/>
      <c r="D45" s="17"/>
      <c r="E45" s="41"/>
      <c r="F45" s="23"/>
      <c r="G45" s="74"/>
      <c r="H45" s="25" t="s">
        <v>51</v>
      </c>
    </row>
    <row r="46" spans="2:8" ht="30" customHeight="1" x14ac:dyDescent="0.25">
      <c r="B46" s="6" t="s">
        <v>78</v>
      </c>
      <c r="C46" s="67"/>
      <c r="D46" s="17"/>
      <c r="E46" s="41"/>
      <c r="F46" s="23"/>
      <c r="G46" s="74"/>
      <c r="H46" s="25" t="s">
        <v>51</v>
      </c>
    </row>
    <row r="47" spans="2:8" ht="30" customHeight="1" x14ac:dyDescent="0.25">
      <c r="B47" s="6" t="s">
        <v>79</v>
      </c>
      <c r="C47" s="67"/>
      <c r="D47" s="17"/>
      <c r="E47" s="41"/>
      <c r="F47" s="23"/>
      <c r="G47" s="74"/>
      <c r="H47" s="25" t="s">
        <v>50</v>
      </c>
    </row>
    <row r="48" spans="2:8" ht="30" customHeight="1" x14ac:dyDescent="0.25">
      <c r="B48" s="6" t="s">
        <v>80</v>
      </c>
      <c r="C48" s="67"/>
      <c r="D48" s="17"/>
      <c r="E48" s="41"/>
      <c r="F48" s="23"/>
      <c r="G48" s="74"/>
      <c r="H48" s="25" t="s">
        <v>51</v>
      </c>
    </row>
    <row r="49" spans="2:9" ht="30" customHeight="1" x14ac:dyDescent="0.25">
      <c r="B49" s="6" t="s">
        <v>81</v>
      </c>
      <c r="C49" s="67"/>
      <c r="D49" s="17"/>
      <c r="E49" s="41"/>
      <c r="F49" s="23"/>
      <c r="G49" s="74"/>
      <c r="H49" s="25" t="s">
        <v>51</v>
      </c>
      <c r="I49" s="42"/>
    </row>
    <row r="50" spans="2:9" ht="30" customHeight="1" x14ac:dyDescent="0.25">
      <c r="B50" s="6" t="s">
        <v>161</v>
      </c>
      <c r="C50" s="67"/>
      <c r="D50" s="17"/>
      <c r="E50" s="41"/>
      <c r="F50" s="23"/>
      <c r="G50" s="74"/>
      <c r="H50" s="25" t="s">
        <v>50</v>
      </c>
      <c r="I50" s="42"/>
    </row>
    <row r="51" spans="2:9" ht="30" customHeight="1" x14ac:dyDescent="0.25">
      <c r="B51" s="6" t="s">
        <v>82</v>
      </c>
      <c r="C51" s="67"/>
      <c r="D51" s="17"/>
      <c r="E51" s="41"/>
      <c r="F51" s="23"/>
      <c r="G51" s="74"/>
      <c r="H51" s="25" t="s">
        <v>51</v>
      </c>
    </row>
    <row r="52" spans="2:9" ht="30" customHeight="1" x14ac:dyDescent="0.25">
      <c r="B52" s="15" t="s">
        <v>162</v>
      </c>
      <c r="C52" s="67"/>
      <c r="D52" s="17"/>
      <c r="E52" s="41"/>
      <c r="F52" s="23"/>
      <c r="G52" s="74"/>
      <c r="H52" s="25" t="s">
        <v>51</v>
      </c>
    </row>
    <row r="53" spans="2:9" ht="30" customHeight="1" x14ac:dyDescent="0.25">
      <c r="B53" s="6" t="s">
        <v>83</v>
      </c>
      <c r="C53" s="67"/>
      <c r="D53" s="17"/>
      <c r="E53" s="41"/>
      <c r="F53" s="23"/>
      <c r="G53" s="74"/>
      <c r="H53" s="25" t="s">
        <v>51</v>
      </c>
    </row>
    <row r="54" spans="2:9" ht="30" customHeight="1" x14ac:dyDescent="0.25">
      <c r="B54" s="6" t="s">
        <v>84</v>
      </c>
      <c r="C54" s="67"/>
      <c r="D54" s="17"/>
      <c r="E54" s="41"/>
      <c r="F54" s="23"/>
      <c r="G54" s="74"/>
      <c r="H54" s="25" t="s">
        <v>51</v>
      </c>
    </row>
    <row r="55" spans="2:9" ht="30" customHeight="1" x14ac:dyDescent="0.25">
      <c r="B55" s="6" t="s">
        <v>129</v>
      </c>
      <c r="C55" s="67"/>
      <c r="D55" s="17"/>
      <c r="E55" s="41"/>
      <c r="F55" s="23"/>
      <c r="G55" s="74"/>
      <c r="H55" s="25" t="s">
        <v>51</v>
      </c>
    </row>
    <row r="56" spans="2:9" ht="30" customHeight="1" x14ac:dyDescent="0.25">
      <c r="B56" s="6" t="s">
        <v>85</v>
      </c>
      <c r="C56" s="67"/>
      <c r="D56" s="17"/>
      <c r="E56" s="41"/>
      <c r="F56" s="23"/>
      <c r="G56" s="74"/>
      <c r="H56" s="25" t="s">
        <v>51</v>
      </c>
    </row>
    <row r="57" spans="2:9" ht="30" customHeight="1" x14ac:dyDescent="0.25">
      <c r="B57" s="6" t="s">
        <v>86</v>
      </c>
      <c r="C57" s="67"/>
      <c r="D57" s="17"/>
      <c r="E57" s="41"/>
      <c r="F57" s="23"/>
      <c r="G57" s="74"/>
      <c r="H57" s="25" t="s">
        <v>51</v>
      </c>
    </row>
    <row r="58" spans="2:9" ht="30" customHeight="1" x14ac:dyDescent="0.25">
      <c r="B58" s="14" t="s">
        <v>87</v>
      </c>
      <c r="C58" s="67"/>
      <c r="D58" s="17"/>
      <c r="E58" s="41"/>
      <c r="F58" s="23"/>
      <c r="G58" s="74"/>
      <c r="H58" s="25" t="s">
        <v>51</v>
      </c>
    </row>
    <row r="59" spans="2:9" ht="30" customHeight="1" x14ac:dyDescent="0.25">
      <c r="B59" s="6" t="s">
        <v>88</v>
      </c>
      <c r="C59" s="67"/>
      <c r="D59" s="17"/>
      <c r="E59" s="41"/>
      <c r="F59" s="23"/>
      <c r="G59" s="74"/>
      <c r="H59" s="25" t="s">
        <v>51</v>
      </c>
    </row>
    <row r="60" spans="2:9" ht="30" customHeight="1" x14ac:dyDescent="0.25">
      <c r="B60" s="6" t="s">
        <v>89</v>
      </c>
      <c r="C60" s="67"/>
      <c r="D60" s="17"/>
      <c r="E60" s="41"/>
      <c r="F60" s="23"/>
      <c r="G60" s="74"/>
      <c r="H60" s="25" t="s">
        <v>51</v>
      </c>
    </row>
    <row r="61" spans="2:9" ht="30" customHeight="1" x14ac:dyDescent="0.25">
      <c r="B61" s="6" t="s">
        <v>90</v>
      </c>
      <c r="C61" s="67"/>
      <c r="D61" s="17"/>
      <c r="E61" s="41"/>
      <c r="F61" s="23"/>
      <c r="G61" s="74"/>
      <c r="H61" s="25" t="s">
        <v>51</v>
      </c>
    </row>
    <row r="62" spans="2:9" ht="30" customHeight="1" x14ac:dyDescent="0.25">
      <c r="B62" s="6" t="s">
        <v>64</v>
      </c>
      <c r="C62" s="67"/>
      <c r="D62" s="17"/>
      <c r="E62" s="41"/>
      <c r="F62" s="23"/>
      <c r="G62" s="74"/>
      <c r="H62" s="25" t="s">
        <v>51</v>
      </c>
    </row>
    <row r="63" spans="2:9" ht="30" customHeight="1" thickBot="1" x14ac:dyDescent="0.3">
      <c r="B63" s="7" t="s">
        <v>163</v>
      </c>
      <c r="C63" s="22"/>
      <c r="D63" s="22"/>
      <c r="E63" s="45"/>
      <c r="F63" s="22"/>
      <c r="G63" s="22"/>
      <c r="H63" s="26" t="s">
        <v>51</v>
      </c>
    </row>
  </sheetData>
  <mergeCells count="5">
    <mergeCell ref="E8:F8"/>
    <mergeCell ref="B2:H2"/>
    <mergeCell ref="B4:H4"/>
    <mergeCell ref="C6:H6"/>
    <mergeCell ref="C7:H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B1:G61"/>
  <sheetViews>
    <sheetView showGridLines="0" topLeftCell="A49" zoomScale="90" zoomScaleNormal="90" workbookViewId="0">
      <selection activeCell="B13" sqref="B13"/>
    </sheetView>
  </sheetViews>
  <sheetFormatPr baseColWidth="10" defaultRowHeight="15" x14ac:dyDescent="0.25"/>
  <cols>
    <col min="1" max="1" width="3.140625" customWidth="1"/>
    <col min="2" max="2" width="78.85546875" bestFit="1" customWidth="1"/>
    <col min="3" max="4" width="21.7109375" customWidth="1"/>
    <col min="5" max="5" width="21.7109375" style="12" customWidth="1"/>
    <col min="6" max="6" width="21.7109375" customWidth="1"/>
  </cols>
  <sheetData>
    <row r="1" spans="2:6" ht="15.75" thickBot="1" x14ac:dyDescent="0.3"/>
    <row r="2" spans="2:6" ht="91.5" customHeight="1" thickBot="1" x14ac:dyDescent="0.3">
      <c r="B2" s="88" t="s">
        <v>120</v>
      </c>
      <c r="C2" s="89"/>
      <c r="D2" s="89"/>
      <c r="E2" s="89"/>
      <c r="F2" s="90"/>
    </row>
    <row r="3" spans="2:6" ht="23.25" customHeight="1" thickBot="1" x14ac:dyDescent="0.3">
      <c r="B3" s="16"/>
      <c r="C3" s="16"/>
      <c r="D3" s="16"/>
      <c r="E3" s="16"/>
      <c r="F3" s="16"/>
    </row>
    <row r="4" spans="2:6" ht="23.25" customHeight="1" thickBot="1" x14ac:dyDescent="0.3">
      <c r="B4" s="85" t="s">
        <v>42</v>
      </c>
      <c r="C4" s="86"/>
      <c r="D4" s="86"/>
      <c r="E4" s="86"/>
      <c r="F4" s="87"/>
    </row>
    <row r="5" spans="2:6" ht="22.5" customHeight="1" thickBot="1" x14ac:dyDescent="0.3">
      <c r="B5" s="13"/>
      <c r="C5" s="84"/>
      <c r="D5" s="84"/>
      <c r="E5" s="84"/>
      <c r="F5" s="84"/>
    </row>
    <row r="6" spans="2:6" ht="30.75" customHeight="1" thickBot="1" x14ac:dyDescent="0.3">
      <c r="B6" s="2" t="s">
        <v>0</v>
      </c>
      <c r="C6" s="3" t="s">
        <v>3</v>
      </c>
      <c r="D6" s="3" t="s">
        <v>133</v>
      </c>
      <c r="E6" s="3" t="s">
        <v>5</v>
      </c>
      <c r="F6" s="4" t="s">
        <v>6</v>
      </c>
    </row>
    <row r="7" spans="2:6" ht="26.25" customHeight="1" x14ac:dyDescent="0.25">
      <c r="B7" s="81" t="s">
        <v>142</v>
      </c>
      <c r="C7" s="30">
        <f>'Lot 2 BPU'!F10</f>
        <v>0</v>
      </c>
      <c r="D7" s="82" t="s">
        <v>143</v>
      </c>
      <c r="E7" s="83">
        <v>135</v>
      </c>
      <c r="F7" s="32">
        <f>C7*E7</f>
        <v>0</v>
      </c>
    </row>
    <row r="8" spans="2:6" ht="26.25" customHeight="1" x14ac:dyDescent="0.25">
      <c r="B8" s="6" t="s">
        <v>91</v>
      </c>
      <c r="C8" s="30">
        <f>'Lot 2 BPU'!F11</f>
        <v>0</v>
      </c>
      <c r="D8" s="30" t="s">
        <v>135</v>
      </c>
      <c r="E8" s="20">
        <f>5+8</f>
        <v>13</v>
      </c>
      <c r="F8" s="32">
        <f t="shared" ref="F8:F60" si="0">C8*E8</f>
        <v>0</v>
      </c>
    </row>
    <row r="9" spans="2:6" ht="26.25" customHeight="1" x14ac:dyDescent="0.25">
      <c r="B9" s="6" t="s">
        <v>145</v>
      </c>
      <c r="C9" s="30">
        <f>'Lot 2 BPU'!F12</f>
        <v>0</v>
      </c>
      <c r="D9" s="82" t="s">
        <v>143</v>
      </c>
      <c r="E9" s="20">
        <f>13*11</f>
        <v>143</v>
      </c>
      <c r="F9" s="32">
        <f t="shared" si="0"/>
        <v>0</v>
      </c>
    </row>
    <row r="10" spans="2:6" ht="26.25" customHeight="1" x14ac:dyDescent="0.25">
      <c r="B10" s="6" t="s">
        <v>65</v>
      </c>
      <c r="C10" s="30">
        <f>'Lot 2 BPU'!F13</f>
        <v>0</v>
      </c>
      <c r="D10" s="30" t="s">
        <v>134</v>
      </c>
      <c r="E10" s="20">
        <f>5+3</f>
        <v>8</v>
      </c>
      <c r="F10" s="32">
        <f t="shared" si="0"/>
        <v>0</v>
      </c>
    </row>
    <row r="11" spans="2:6" ht="26.25" customHeight="1" x14ac:dyDescent="0.25">
      <c r="B11" s="6" t="s">
        <v>146</v>
      </c>
      <c r="C11" s="30">
        <f>'Lot 2 BPU'!F14</f>
        <v>0</v>
      </c>
      <c r="D11" s="82" t="s">
        <v>143</v>
      </c>
      <c r="E11" s="20">
        <f>15*150</f>
        <v>2250</v>
      </c>
      <c r="F11" s="32">
        <f t="shared" si="0"/>
        <v>0</v>
      </c>
    </row>
    <row r="12" spans="2:6" ht="26.25" customHeight="1" x14ac:dyDescent="0.25">
      <c r="B12" s="6" t="s">
        <v>66</v>
      </c>
      <c r="C12" s="30">
        <f>'Lot 2 BPU'!F15</f>
        <v>0</v>
      </c>
      <c r="D12" s="30" t="s">
        <v>134</v>
      </c>
      <c r="E12" s="20">
        <v>2</v>
      </c>
      <c r="F12" s="32">
        <f t="shared" si="0"/>
        <v>0</v>
      </c>
    </row>
    <row r="13" spans="2:6" ht="26.25" customHeight="1" x14ac:dyDescent="0.25">
      <c r="B13" s="6" t="s">
        <v>147</v>
      </c>
      <c r="C13" s="30">
        <f>'Lot 2 BPU'!F16</f>
        <v>0</v>
      </c>
      <c r="D13" s="30" t="s">
        <v>144</v>
      </c>
      <c r="E13" s="20">
        <f>9*800</f>
        <v>7200</v>
      </c>
      <c r="F13" s="32">
        <f t="shared" si="0"/>
        <v>0</v>
      </c>
    </row>
    <row r="14" spans="2:6" ht="26.25" customHeight="1" x14ac:dyDescent="0.25">
      <c r="B14" s="6" t="s">
        <v>148</v>
      </c>
      <c r="C14" s="30">
        <f>'Lot 2 BPU'!F17</f>
        <v>0</v>
      </c>
      <c r="D14" s="30" t="s">
        <v>144</v>
      </c>
      <c r="E14" s="58">
        <f>9*800</f>
        <v>7200</v>
      </c>
      <c r="F14" s="32">
        <f t="shared" si="0"/>
        <v>0</v>
      </c>
    </row>
    <row r="15" spans="2:6" ht="26.25" customHeight="1" x14ac:dyDescent="0.25">
      <c r="B15" s="6" t="s">
        <v>67</v>
      </c>
      <c r="C15" s="30">
        <f>'Lot 2 BPU'!F18</f>
        <v>0</v>
      </c>
      <c r="D15" s="30" t="s">
        <v>135</v>
      </c>
      <c r="E15" s="20">
        <f>5+5+3+20</f>
        <v>33</v>
      </c>
      <c r="F15" s="32">
        <f t="shared" si="0"/>
        <v>0</v>
      </c>
    </row>
    <row r="16" spans="2:6" ht="26.25" customHeight="1" x14ac:dyDescent="0.25">
      <c r="B16" s="6" t="s">
        <v>68</v>
      </c>
      <c r="C16" s="30">
        <f>'Lot 2 BPU'!F19</f>
        <v>0</v>
      </c>
      <c r="D16" s="30" t="s">
        <v>134</v>
      </c>
      <c r="E16" s="20">
        <f>5+4</f>
        <v>9</v>
      </c>
      <c r="F16" s="32">
        <f t="shared" si="0"/>
        <v>0</v>
      </c>
    </row>
    <row r="17" spans="2:6" ht="26.25" customHeight="1" x14ac:dyDescent="0.25">
      <c r="B17" s="6" t="s">
        <v>69</v>
      </c>
      <c r="C17" s="30">
        <f>'Lot 2 BPU'!F20</f>
        <v>0</v>
      </c>
      <c r="D17" s="30" t="s">
        <v>134</v>
      </c>
      <c r="E17" s="20">
        <f>5+4</f>
        <v>9</v>
      </c>
      <c r="F17" s="32">
        <f t="shared" si="0"/>
        <v>0</v>
      </c>
    </row>
    <row r="18" spans="2:6" ht="26.25" customHeight="1" x14ac:dyDescent="0.25">
      <c r="B18" s="6" t="s">
        <v>149</v>
      </c>
      <c r="C18" s="30">
        <f>'Lot 2 BPU'!F21</f>
        <v>0</v>
      </c>
      <c r="D18" s="82" t="s">
        <v>143</v>
      </c>
      <c r="E18" s="20">
        <f>11*50</f>
        <v>550</v>
      </c>
      <c r="F18" s="32">
        <f t="shared" si="0"/>
        <v>0</v>
      </c>
    </row>
    <row r="19" spans="2:6" ht="26.25" customHeight="1" x14ac:dyDescent="0.25">
      <c r="B19" s="15" t="s">
        <v>150</v>
      </c>
      <c r="C19" s="30">
        <f>'Lot 2 BPU'!F22</f>
        <v>0</v>
      </c>
      <c r="D19" s="82" t="s">
        <v>143</v>
      </c>
      <c r="E19" s="20">
        <f>11*250</f>
        <v>2750</v>
      </c>
      <c r="F19" s="32">
        <f t="shared" si="0"/>
        <v>0</v>
      </c>
    </row>
    <row r="20" spans="2:6" ht="26.25" customHeight="1" x14ac:dyDescent="0.25">
      <c r="B20" s="6" t="s">
        <v>151</v>
      </c>
      <c r="C20" s="30">
        <f>'Lot 2 BPU'!F23</f>
        <v>0</v>
      </c>
      <c r="D20" s="82" t="s">
        <v>143</v>
      </c>
      <c r="E20" s="20">
        <f>10*310</f>
        <v>3100</v>
      </c>
      <c r="F20" s="32">
        <f t="shared" si="0"/>
        <v>0</v>
      </c>
    </row>
    <row r="21" spans="2:6" ht="26.25" customHeight="1" x14ac:dyDescent="0.25">
      <c r="B21" s="6" t="s">
        <v>152</v>
      </c>
      <c r="C21" s="30">
        <f>'Lot 2 BPU'!F24</f>
        <v>0</v>
      </c>
      <c r="D21" s="82" t="s">
        <v>143</v>
      </c>
      <c r="E21" s="20">
        <f>9*500</f>
        <v>4500</v>
      </c>
      <c r="F21" s="32">
        <f t="shared" si="0"/>
        <v>0</v>
      </c>
    </row>
    <row r="22" spans="2:6" ht="26.25" customHeight="1" x14ac:dyDescent="0.25">
      <c r="B22" s="6" t="s">
        <v>153</v>
      </c>
      <c r="C22" s="30">
        <f>'Lot 2 BPU'!F25</f>
        <v>0</v>
      </c>
      <c r="D22" s="30" t="s">
        <v>137</v>
      </c>
      <c r="E22" s="20">
        <f>5+5+5+3+4</f>
        <v>22</v>
      </c>
      <c r="F22" s="32">
        <f t="shared" si="0"/>
        <v>0</v>
      </c>
    </row>
    <row r="23" spans="2:6" ht="26.25" customHeight="1" x14ac:dyDescent="0.25">
      <c r="B23" s="6" t="s">
        <v>154</v>
      </c>
      <c r="C23" s="30">
        <f>'Lot 2 BPU'!F26</f>
        <v>0</v>
      </c>
      <c r="D23" s="30" t="s">
        <v>137</v>
      </c>
      <c r="E23" s="20">
        <f>80+5+499</f>
        <v>584</v>
      </c>
      <c r="F23" s="32">
        <f t="shared" si="0"/>
        <v>0</v>
      </c>
    </row>
    <row r="24" spans="2:6" ht="26.25" customHeight="1" x14ac:dyDescent="0.25">
      <c r="B24" s="6" t="s">
        <v>155</v>
      </c>
      <c r="C24" s="30">
        <f>'Lot 2 BPU'!F27</f>
        <v>0</v>
      </c>
      <c r="D24" s="82" t="s">
        <v>143</v>
      </c>
      <c r="E24" s="20">
        <f>13*11</f>
        <v>143</v>
      </c>
      <c r="F24" s="32">
        <f t="shared" si="0"/>
        <v>0</v>
      </c>
    </row>
    <row r="25" spans="2:6" ht="26.25" customHeight="1" x14ac:dyDescent="0.25">
      <c r="B25" s="6" t="s">
        <v>156</v>
      </c>
      <c r="C25" s="30">
        <f>'Lot 2 BPU'!F28</f>
        <v>0</v>
      </c>
      <c r="D25" s="82" t="s">
        <v>143</v>
      </c>
      <c r="E25" s="20">
        <f>5*200</f>
        <v>1000</v>
      </c>
      <c r="F25" s="32">
        <f t="shared" si="0"/>
        <v>0</v>
      </c>
    </row>
    <row r="26" spans="2:6" ht="26.25" customHeight="1" x14ac:dyDescent="0.25">
      <c r="B26" s="6" t="s">
        <v>70</v>
      </c>
      <c r="C26" s="30">
        <f>'Lot 2 BPU'!F29</f>
        <v>0</v>
      </c>
      <c r="D26" s="30" t="s">
        <v>135</v>
      </c>
      <c r="E26" s="20">
        <f>5+8</f>
        <v>13</v>
      </c>
      <c r="F26" s="32">
        <f t="shared" si="0"/>
        <v>0</v>
      </c>
    </row>
    <row r="27" spans="2:6" ht="26.25" customHeight="1" x14ac:dyDescent="0.25">
      <c r="B27" s="6" t="s">
        <v>71</v>
      </c>
      <c r="C27" s="30">
        <f>'Lot 2 BPU'!F30</f>
        <v>0</v>
      </c>
      <c r="D27" s="30" t="s">
        <v>135</v>
      </c>
      <c r="E27" s="20">
        <f>5+8</f>
        <v>13</v>
      </c>
      <c r="F27" s="32">
        <f t="shared" si="0"/>
        <v>0</v>
      </c>
    </row>
    <row r="28" spans="2:6" ht="26.25" customHeight="1" x14ac:dyDescent="0.25">
      <c r="B28" s="14" t="s">
        <v>72</v>
      </c>
      <c r="C28" s="30">
        <f>'Lot 2 BPU'!F31</f>
        <v>0</v>
      </c>
      <c r="D28" s="30" t="s">
        <v>135</v>
      </c>
      <c r="E28" s="20">
        <f>5</f>
        <v>5</v>
      </c>
      <c r="F28" s="32">
        <f t="shared" si="0"/>
        <v>0</v>
      </c>
    </row>
    <row r="29" spans="2:6" ht="26.25" customHeight="1" x14ac:dyDescent="0.25">
      <c r="B29" s="15" t="s">
        <v>73</v>
      </c>
      <c r="C29" s="30">
        <f>'Lot 2 BPU'!F32</f>
        <v>0</v>
      </c>
      <c r="D29" s="30" t="s">
        <v>134</v>
      </c>
      <c r="E29" s="20">
        <f>5+5+3</f>
        <v>13</v>
      </c>
      <c r="F29" s="32">
        <f t="shared" si="0"/>
        <v>0</v>
      </c>
    </row>
    <row r="30" spans="2:6" ht="26.25" customHeight="1" x14ac:dyDescent="0.25">
      <c r="B30" s="6" t="s">
        <v>157</v>
      </c>
      <c r="C30" s="30">
        <f>'Lot 2 BPU'!F33</f>
        <v>0</v>
      </c>
      <c r="D30" s="82" t="s">
        <v>143</v>
      </c>
      <c r="E30" s="20">
        <f>12*100</f>
        <v>1200</v>
      </c>
      <c r="F30" s="32">
        <f t="shared" si="0"/>
        <v>0</v>
      </c>
    </row>
    <row r="31" spans="2:6" ht="26.25" customHeight="1" x14ac:dyDescent="0.25">
      <c r="B31" s="6" t="s">
        <v>158</v>
      </c>
      <c r="C31" s="30">
        <f>'Lot 2 BPU'!F34</f>
        <v>0</v>
      </c>
      <c r="D31" s="82" t="s">
        <v>143</v>
      </c>
      <c r="E31" s="20">
        <f>15*50</f>
        <v>750</v>
      </c>
      <c r="F31" s="32">
        <f t="shared" si="0"/>
        <v>0</v>
      </c>
    </row>
    <row r="32" spans="2:6" ht="26.25" customHeight="1" x14ac:dyDescent="0.25">
      <c r="B32" s="6" t="s">
        <v>159</v>
      </c>
      <c r="C32" s="30">
        <f>'Lot 2 BPU'!F35</f>
        <v>0</v>
      </c>
      <c r="D32" s="82" t="s">
        <v>143</v>
      </c>
      <c r="E32" s="20">
        <f>13*11</f>
        <v>143</v>
      </c>
      <c r="F32" s="32">
        <f t="shared" si="0"/>
        <v>0</v>
      </c>
    </row>
    <row r="33" spans="2:6" ht="26.25" customHeight="1" x14ac:dyDescent="0.25">
      <c r="B33" s="6" t="s">
        <v>74</v>
      </c>
      <c r="C33" s="30">
        <f>'Lot 2 BPU'!F36</f>
        <v>0</v>
      </c>
      <c r="D33" s="30" t="s">
        <v>137</v>
      </c>
      <c r="E33" s="20">
        <f>5+6</f>
        <v>11</v>
      </c>
      <c r="F33" s="32">
        <f t="shared" si="0"/>
        <v>0</v>
      </c>
    </row>
    <row r="34" spans="2:6" ht="26.25" customHeight="1" x14ac:dyDescent="0.25">
      <c r="B34" s="6" t="s">
        <v>75</v>
      </c>
      <c r="C34" s="30">
        <f>'Lot 2 BPU'!F37</f>
        <v>0</v>
      </c>
      <c r="D34" s="30" t="s">
        <v>137</v>
      </c>
      <c r="E34" s="20">
        <f>5+3</f>
        <v>8</v>
      </c>
      <c r="F34" s="32">
        <f t="shared" si="0"/>
        <v>0</v>
      </c>
    </row>
    <row r="35" spans="2:6" ht="26.25" customHeight="1" x14ac:dyDescent="0.25">
      <c r="B35" s="6" t="s">
        <v>126</v>
      </c>
      <c r="C35" s="30">
        <f>'Lot 2 BPU'!F38</f>
        <v>0</v>
      </c>
      <c r="D35" s="82" t="s">
        <v>143</v>
      </c>
      <c r="E35" s="20">
        <f>25*10</f>
        <v>250</v>
      </c>
      <c r="F35" s="32">
        <f t="shared" si="0"/>
        <v>0</v>
      </c>
    </row>
    <row r="36" spans="2:6" ht="26.25" customHeight="1" x14ac:dyDescent="0.25">
      <c r="B36" s="6" t="s">
        <v>122</v>
      </c>
      <c r="C36" s="30">
        <f>'Lot 2 BPU'!F39</f>
        <v>0</v>
      </c>
      <c r="D36" s="82" t="s">
        <v>143</v>
      </c>
      <c r="E36" s="20">
        <f>25*10</f>
        <v>250</v>
      </c>
      <c r="F36" s="32">
        <f t="shared" si="0"/>
        <v>0</v>
      </c>
    </row>
    <row r="37" spans="2:6" ht="26.25" customHeight="1" x14ac:dyDescent="0.25">
      <c r="B37" s="6" t="s">
        <v>123</v>
      </c>
      <c r="C37" s="30">
        <f>'Lot 2 BPU'!F40</f>
        <v>0</v>
      </c>
      <c r="D37" s="82" t="s">
        <v>143</v>
      </c>
      <c r="E37" s="20">
        <f>25*10</f>
        <v>250</v>
      </c>
      <c r="F37" s="32">
        <f t="shared" si="0"/>
        <v>0</v>
      </c>
    </row>
    <row r="38" spans="2:6" ht="26.25" customHeight="1" x14ac:dyDescent="0.25">
      <c r="B38" s="6" t="s">
        <v>124</v>
      </c>
      <c r="C38" s="30">
        <f>'Lot 2 BPU'!F41</f>
        <v>0</v>
      </c>
      <c r="D38" s="82" t="s">
        <v>143</v>
      </c>
      <c r="E38" s="20">
        <f>25*10</f>
        <v>250</v>
      </c>
      <c r="F38" s="32">
        <f t="shared" si="0"/>
        <v>0</v>
      </c>
    </row>
    <row r="39" spans="2:6" ht="26.25" customHeight="1" x14ac:dyDescent="0.25">
      <c r="B39" s="6" t="s">
        <v>125</v>
      </c>
      <c r="C39" s="30">
        <f>'Lot 2 BPU'!F42</f>
        <v>0</v>
      </c>
      <c r="D39" s="82" t="s">
        <v>143</v>
      </c>
      <c r="E39" s="20">
        <f>25*10</f>
        <v>250</v>
      </c>
      <c r="F39" s="32">
        <f t="shared" si="0"/>
        <v>0</v>
      </c>
    </row>
    <row r="40" spans="2:6" ht="26.25" customHeight="1" x14ac:dyDescent="0.25">
      <c r="B40" s="6" t="s">
        <v>160</v>
      </c>
      <c r="C40" s="30">
        <f>'Lot 2 BPU'!F43</f>
        <v>0</v>
      </c>
      <c r="D40" s="82" t="s">
        <v>143</v>
      </c>
      <c r="E40" s="20">
        <f>12*200</f>
        <v>2400</v>
      </c>
      <c r="F40" s="32">
        <f t="shared" si="0"/>
        <v>0</v>
      </c>
    </row>
    <row r="41" spans="2:6" ht="26.25" customHeight="1" x14ac:dyDescent="0.25">
      <c r="B41" s="6" t="s">
        <v>76</v>
      </c>
      <c r="C41" s="30">
        <f>'Lot 2 BPU'!F44</f>
        <v>0</v>
      </c>
      <c r="D41" s="30" t="s">
        <v>135</v>
      </c>
      <c r="E41" s="20">
        <f>5+1+5+20+4</f>
        <v>35</v>
      </c>
      <c r="F41" s="32">
        <f t="shared" si="0"/>
        <v>0</v>
      </c>
    </row>
    <row r="42" spans="2:6" ht="26.25" customHeight="1" x14ac:dyDescent="0.25">
      <c r="B42" s="6" t="s">
        <v>77</v>
      </c>
      <c r="C42" s="30">
        <f>'Lot 2 BPU'!F45</f>
        <v>0</v>
      </c>
      <c r="D42" s="82" t="s">
        <v>143</v>
      </c>
      <c r="E42" s="20">
        <f>9*500</f>
        <v>4500</v>
      </c>
      <c r="F42" s="32">
        <f t="shared" si="0"/>
        <v>0</v>
      </c>
    </row>
    <row r="43" spans="2:6" ht="26.25" customHeight="1" x14ac:dyDescent="0.25">
      <c r="B43" s="6" t="s">
        <v>78</v>
      </c>
      <c r="C43" s="30">
        <f>'Lot 2 BPU'!F46</f>
        <v>0</v>
      </c>
      <c r="D43" s="82" t="s">
        <v>143</v>
      </c>
      <c r="E43" s="20">
        <f>9*0</f>
        <v>0</v>
      </c>
      <c r="F43" s="32">
        <f t="shared" si="0"/>
        <v>0</v>
      </c>
    </row>
    <row r="44" spans="2:6" ht="26.25" customHeight="1" x14ac:dyDescent="0.25">
      <c r="B44" s="6" t="s">
        <v>79</v>
      </c>
      <c r="C44" s="30">
        <f>'Lot 2 BPU'!F47</f>
        <v>0</v>
      </c>
      <c r="D44" s="30" t="s">
        <v>137</v>
      </c>
      <c r="E44" s="20">
        <f>5+4</f>
        <v>9</v>
      </c>
      <c r="F44" s="32">
        <f t="shared" si="0"/>
        <v>0</v>
      </c>
    </row>
    <row r="45" spans="2:6" ht="26.25" customHeight="1" x14ac:dyDescent="0.25">
      <c r="B45" s="6" t="s">
        <v>80</v>
      </c>
      <c r="C45" s="30">
        <f>'Lot 2 BPU'!F48</f>
        <v>0</v>
      </c>
      <c r="D45" s="30" t="s">
        <v>137</v>
      </c>
      <c r="E45" s="8">
        <f>5+3</f>
        <v>8</v>
      </c>
      <c r="F45" s="32">
        <f t="shared" si="0"/>
        <v>0</v>
      </c>
    </row>
    <row r="46" spans="2:6" ht="26.25" customHeight="1" x14ac:dyDescent="0.25">
      <c r="B46" s="6" t="s">
        <v>81</v>
      </c>
      <c r="C46" s="30">
        <f>'Lot 2 BPU'!F49</f>
        <v>0</v>
      </c>
      <c r="D46" s="30" t="s">
        <v>134</v>
      </c>
      <c r="E46" s="8">
        <f>5+3+4</f>
        <v>12</v>
      </c>
      <c r="F46" s="32">
        <f t="shared" si="0"/>
        <v>0</v>
      </c>
    </row>
    <row r="47" spans="2:6" ht="26.25" customHeight="1" x14ac:dyDescent="0.25">
      <c r="B47" s="6" t="s">
        <v>161</v>
      </c>
      <c r="C47" s="30">
        <f>'Lot 2 BPU'!F50</f>
        <v>0</v>
      </c>
      <c r="D47" s="82" t="s">
        <v>143</v>
      </c>
      <c r="E47" s="8">
        <f>12*100</f>
        <v>1200</v>
      </c>
      <c r="F47" s="32">
        <f t="shared" si="0"/>
        <v>0</v>
      </c>
    </row>
    <row r="48" spans="2:6" ht="26.25" customHeight="1" x14ac:dyDescent="0.25">
      <c r="B48" s="6" t="s">
        <v>82</v>
      </c>
      <c r="C48" s="30">
        <f>'Lot 2 BPU'!F51</f>
        <v>0</v>
      </c>
      <c r="D48" s="30" t="s">
        <v>134</v>
      </c>
      <c r="E48" s="8">
        <f>5+3</f>
        <v>8</v>
      </c>
      <c r="F48" s="32">
        <f t="shared" si="0"/>
        <v>0</v>
      </c>
    </row>
    <row r="49" spans="2:7" ht="26.25" customHeight="1" x14ac:dyDescent="0.25">
      <c r="B49" s="15" t="s">
        <v>162</v>
      </c>
      <c r="C49" s="30">
        <f>'Lot 2 BPU'!F52</f>
        <v>0</v>
      </c>
      <c r="D49" s="82" t="s">
        <v>143</v>
      </c>
      <c r="E49" s="8">
        <f>5*150</f>
        <v>750</v>
      </c>
      <c r="F49" s="32">
        <f t="shared" si="0"/>
        <v>0</v>
      </c>
    </row>
    <row r="50" spans="2:7" ht="26.25" customHeight="1" x14ac:dyDescent="0.25">
      <c r="B50" s="6" t="s">
        <v>83</v>
      </c>
      <c r="C50" s="30">
        <f>'Lot 2 BPU'!F53</f>
        <v>0</v>
      </c>
      <c r="D50" s="30" t="s">
        <v>135</v>
      </c>
      <c r="E50" s="8">
        <f>5+4</f>
        <v>9</v>
      </c>
      <c r="F50" s="32">
        <f t="shared" si="0"/>
        <v>0</v>
      </c>
    </row>
    <row r="51" spans="2:7" ht="26.25" customHeight="1" x14ac:dyDescent="0.25">
      <c r="B51" s="6" t="s">
        <v>84</v>
      </c>
      <c r="C51" s="30">
        <f>'Lot 2 BPU'!F54</f>
        <v>0</v>
      </c>
      <c r="D51" s="30" t="s">
        <v>135</v>
      </c>
      <c r="E51" s="8">
        <f>5+4</f>
        <v>9</v>
      </c>
      <c r="F51" s="32">
        <f t="shared" si="0"/>
        <v>0</v>
      </c>
    </row>
    <row r="52" spans="2:7" ht="26.25" customHeight="1" x14ac:dyDescent="0.25">
      <c r="B52" s="6" t="s">
        <v>129</v>
      </c>
      <c r="C52" s="30">
        <f>'Lot 2 BPU'!F55</f>
        <v>0</v>
      </c>
      <c r="D52" s="30" t="s">
        <v>134</v>
      </c>
      <c r="E52" s="8">
        <v>6</v>
      </c>
      <c r="F52" s="32">
        <f t="shared" si="0"/>
        <v>0</v>
      </c>
    </row>
    <row r="53" spans="2:7" ht="26.25" customHeight="1" x14ac:dyDescent="0.25">
      <c r="B53" s="6" t="s">
        <v>85</v>
      </c>
      <c r="C53" s="30">
        <f>'Lot 2 BPU'!F56</f>
        <v>0</v>
      </c>
      <c r="D53" s="30" t="s">
        <v>134</v>
      </c>
      <c r="E53" s="8">
        <f>5+10</f>
        <v>15</v>
      </c>
      <c r="F53" s="32">
        <f t="shared" si="0"/>
        <v>0</v>
      </c>
    </row>
    <row r="54" spans="2:7" ht="26.25" customHeight="1" x14ac:dyDescent="0.25">
      <c r="B54" s="6" t="s">
        <v>86</v>
      </c>
      <c r="C54" s="30">
        <f>'Lot 2 BPU'!F57</f>
        <v>0</v>
      </c>
      <c r="D54" s="30" t="s">
        <v>134</v>
      </c>
      <c r="E54" s="8">
        <f>5+3</f>
        <v>8</v>
      </c>
      <c r="F54" s="32">
        <f t="shared" si="0"/>
        <v>0</v>
      </c>
    </row>
    <row r="55" spans="2:7" ht="26.25" customHeight="1" x14ac:dyDescent="0.25">
      <c r="B55" s="14" t="s">
        <v>87</v>
      </c>
      <c r="C55" s="30">
        <f>'Lot 2 BPU'!F58</f>
        <v>0</v>
      </c>
      <c r="D55" s="30" t="s">
        <v>135</v>
      </c>
      <c r="E55" s="8">
        <f>5+5</f>
        <v>10</v>
      </c>
      <c r="F55" s="32">
        <f t="shared" si="0"/>
        <v>0</v>
      </c>
    </row>
    <row r="56" spans="2:7" ht="26.25" customHeight="1" x14ac:dyDescent="0.25">
      <c r="B56" s="6" t="s">
        <v>88</v>
      </c>
      <c r="C56" s="30">
        <f>'Lot 2 BPU'!F59</f>
        <v>0</v>
      </c>
      <c r="D56" s="30" t="s">
        <v>134</v>
      </c>
      <c r="E56" s="8">
        <f>5+5+3+12</f>
        <v>25</v>
      </c>
      <c r="F56" s="32">
        <f t="shared" si="0"/>
        <v>0</v>
      </c>
    </row>
    <row r="57" spans="2:7" ht="26.25" customHeight="1" x14ac:dyDescent="0.25">
      <c r="B57" s="6" t="s">
        <v>89</v>
      </c>
      <c r="C57" s="30">
        <f>'Lot 2 BPU'!F60</f>
        <v>0</v>
      </c>
      <c r="D57" s="30" t="s">
        <v>134</v>
      </c>
      <c r="E57" s="8">
        <f>10+5</f>
        <v>15</v>
      </c>
      <c r="F57" s="32">
        <f t="shared" si="0"/>
        <v>0</v>
      </c>
    </row>
    <row r="58" spans="2:7" ht="26.25" customHeight="1" x14ac:dyDescent="0.25">
      <c r="B58" s="6" t="s">
        <v>90</v>
      </c>
      <c r="C58" s="30">
        <f>'Lot 2 BPU'!F61</f>
        <v>0</v>
      </c>
      <c r="D58" s="30" t="s">
        <v>135</v>
      </c>
      <c r="E58" s="8">
        <f>5+3</f>
        <v>8</v>
      </c>
      <c r="F58" s="32">
        <f t="shared" si="0"/>
        <v>0</v>
      </c>
    </row>
    <row r="59" spans="2:7" ht="26.25" customHeight="1" x14ac:dyDescent="0.25">
      <c r="B59" s="6" t="s">
        <v>64</v>
      </c>
      <c r="C59" s="30">
        <f>'Lot 2 BPU'!F62</f>
        <v>0</v>
      </c>
      <c r="D59" s="30" t="s">
        <v>134</v>
      </c>
      <c r="E59" s="8">
        <f>5+1</f>
        <v>6</v>
      </c>
      <c r="F59" s="32">
        <f t="shared" si="0"/>
        <v>0</v>
      </c>
    </row>
    <row r="60" spans="2:7" ht="26.25" customHeight="1" thickBot="1" x14ac:dyDescent="0.3">
      <c r="B60" s="7" t="s">
        <v>163</v>
      </c>
      <c r="C60" s="46">
        <f>'Lot 2 BPU'!F63</f>
        <v>0</v>
      </c>
      <c r="D60" s="9" t="s">
        <v>143</v>
      </c>
      <c r="E60" s="9">
        <f>39*15</f>
        <v>585</v>
      </c>
      <c r="F60" s="47">
        <f t="shared" si="0"/>
        <v>0</v>
      </c>
    </row>
    <row r="61" spans="2:7" ht="30.75" customHeight="1" thickBot="1" x14ac:dyDescent="0.3">
      <c r="B61" s="97" t="s">
        <v>7</v>
      </c>
      <c r="C61" s="98"/>
      <c r="D61" s="98"/>
      <c r="E61" s="99"/>
      <c r="F61" s="19">
        <f>SUM(F7:F60)</f>
        <v>0</v>
      </c>
      <c r="G61" s="42"/>
    </row>
  </sheetData>
  <mergeCells count="4">
    <mergeCell ref="B61:E61"/>
    <mergeCell ref="B2:F2"/>
    <mergeCell ref="B4:F4"/>
    <mergeCell ref="C5:F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B1:N78"/>
  <sheetViews>
    <sheetView showGridLines="0" zoomScale="90" zoomScaleNormal="90" workbookViewId="0">
      <selection activeCell="D12" sqref="D12"/>
    </sheetView>
  </sheetViews>
  <sheetFormatPr baseColWidth="10" defaultRowHeight="15" x14ac:dyDescent="0.25"/>
  <cols>
    <col min="1" max="1" width="4.7109375" customWidth="1"/>
    <col min="2" max="2" width="67.28515625" customWidth="1"/>
    <col min="3" max="3" width="24.85546875" customWidth="1"/>
    <col min="4" max="7" width="22.28515625" customWidth="1"/>
    <col min="8" max="8" width="19.140625" bestFit="1" customWidth="1"/>
  </cols>
  <sheetData>
    <row r="1" spans="2:14" ht="15.75" thickBot="1" x14ac:dyDescent="0.3"/>
    <row r="2" spans="2:14" ht="91.5" customHeight="1" thickBot="1" x14ac:dyDescent="0.3">
      <c r="B2" s="88" t="s">
        <v>121</v>
      </c>
      <c r="C2" s="89"/>
      <c r="D2" s="89"/>
      <c r="E2" s="89"/>
      <c r="F2" s="89"/>
      <c r="G2" s="89"/>
      <c r="H2" s="90"/>
    </row>
    <row r="3" spans="2:14" ht="23.25" customHeight="1" thickBot="1" x14ac:dyDescent="0.3">
      <c r="C3" s="16"/>
      <c r="D3" s="16"/>
      <c r="E3" s="16"/>
      <c r="F3" s="16"/>
      <c r="G3" s="16"/>
    </row>
    <row r="4" spans="2:14" ht="23.25" customHeight="1" thickBot="1" x14ac:dyDescent="0.3">
      <c r="B4" s="85" t="s">
        <v>37</v>
      </c>
      <c r="C4" s="86"/>
      <c r="D4" s="86"/>
      <c r="E4" s="86"/>
      <c r="F4" s="86"/>
      <c r="G4" s="86"/>
      <c r="H4" s="87"/>
    </row>
    <row r="5" spans="2:14" ht="23.25" customHeight="1" thickBot="1" x14ac:dyDescent="0.3">
      <c r="B5" s="62"/>
      <c r="C5" s="62"/>
      <c r="D5" s="62"/>
      <c r="E5" s="62"/>
      <c r="F5" s="62"/>
      <c r="G5" s="62"/>
      <c r="H5" s="62"/>
    </row>
    <row r="6" spans="2:14" ht="23.25" customHeight="1" thickBot="1" x14ac:dyDescent="0.3">
      <c r="B6" s="63" t="s">
        <v>130</v>
      </c>
      <c r="C6" s="91"/>
      <c r="D6" s="92"/>
      <c r="E6" s="92"/>
      <c r="F6" s="92"/>
      <c r="G6" s="92"/>
      <c r="H6" s="93"/>
    </row>
    <row r="7" spans="2:14" ht="23.25" customHeight="1" thickBot="1" x14ac:dyDescent="0.3">
      <c r="B7" s="101" t="s">
        <v>185</v>
      </c>
      <c r="C7" s="91"/>
      <c r="D7" s="92"/>
      <c r="E7" s="92"/>
      <c r="F7" s="92"/>
      <c r="G7" s="92"/>
      <c r="H7" s="93"/>
    </row>
    <row r="8" spans="2:14" ht="22.5" customHeight="1" thickBot="1" x14ac:dyDescent="0.3">
      <c r="C8" s="61"/>
      <c r="D8" s="13"/>
      <c r="E8" s="84"/>
      <c r="F8" s="84"/>
      <c r="G8" s="64"/>
    </row>
    <row r="9" spans="2:14" ht="30.75" customHeight="1" thickBot="1" x14ac:dyDescent="0.3">
      <c r="B9" s="2" t="s">
        <v>0</v>
      </c>
      <c r="C9" s="80" t="s">
        <v>140</v>
      </c>
      <c r="D9" s="3" t="s">
        <v>1</v>
      </c>
      <c r="E9" s="3" t="s">
        <v>2</v>
      </c>
      <c r="F9" s="3" t="s">
        <v>3</v>
      </c>
      <c r="G9" s="80" t="s">
        <v>141</v>
      </c>
      <c r="H9" s="4" t="s">
        <v>132</v>
      </c>
    </row>
    <row r="10" spans="2:14" ht="30" customHeight="1" x14ac:dyDescent="0.25">
      <c r="B10" s="21" t="s">
        <v>165</v>
      </c>
      <c r="C10" s="79"/>
      <c r="D10" s="23"/>
      <c r="E10" s="55"/>
      <c r="F10" s="23"/>
      <c r="G10" s="77"/>
      <c r="H10" s="24" t="s">
        <v>51</v>
      </c>
      <c r="J10" s="59"/>
      <c r="K10" s="59"/>
      <c r="L10" s="59"/>
      <c r="M10" s="59"/>
      <c r="N10" s="59"/>
    </row>
    <row r="11" spans="2:14" ht="30" customHeight="1" x14ac:dyDescent="0.25">
      <c r="B11" s="6" t="s">
        <v>92</v>
      </c>
      <c r="C11" s="67"/>
      <c r="D11" s="17"/>
      <c r="E11" s="55"/>
      <c r="F11" s="23"/>
      <c r="G11" s="77"/>
      <c r="H11" s="25" t="s">
        <v>51</v>
      </c>
    </row>
    <row r="12" spans="2:14" ht="30" customHeight="1" x14ac:dyDescent="0.25">
      <c r="B12" s="14" t="s">
        <v>9</v>
      </c>
      <c r="C12" s="67"/>
      <c r="D12" s="17"/>
      <c r="E12" s="55"/>
      <c r="F12" s="23"/>
      <c r="G12" s="77"/>
      <c r="H12" s="25" t="s">
        <v>51</v>
      </c>
    </row>
    <row r="13" spans="2:14" ht="30" customHeight="1" x14ac:dyDescent="0.25">
      <c r="B13" s="6" t="s">
        <v>24</v>
      </c>
      <c r="C13" s="67"/>
      <c r="D13" s="17"/>
      <c r="E13" s="55"/>
      <c r="F13" s="23"/>
      <c r="G13" s="77"/>
      <c r="H13" s="25" t="s">
        <v>51</v>
      </c>
    </row>
    <row r="14" spans="2:14" ht="30" customHeight="1" x14ac:dyDescent="0.25">
      <c r="B14" s="6" t="s">
        <v>93</v>
      </c>
      <c r="C14" s="67"/>
      <c r="D14" s="17"/>
      <c r="E14" s="55"/>
      <c r="F14" s="23"/>
      <c r="G14" s="77"/>
      <c r="H14" s="25" t="s">
        <v>51</v>
      </c>
    </row>
    <row r="15" spans="2:14" ht="30" customHeight="1" x14ac:dyDescent="0.25">
      <c r="B15" s="6" t="s">
        <v>94</v>
      </c>
      <c r="C15" s="67"/>
      <c r="D15" s="17"/>
      <c r="E15" s="55"/>
      <c r="F15" s="23"/>
      <c r="G15" s="77"/>
      <c r="H15" s="25" t="s">
        <v>51</v>
      </c>
    </row>
    <row r="16" spans="2:14" ht="30" customHeight="1" x14ac:dyDescent="0.25">
      <c r="B16" s="6" t="s">
        <v>95</v>
      </c>
      <c r="C16" s="67"/>
      <c r="D16" s="17"/>
      <c r="E16" s="55"/>
      <c r="F16" s="23"/>
      <c r="G16" s="77"/>
      <c r="H16" s="25" t="s">
        <v>51</v>
      </c>
    </row>
    <row r="17" spans="2:8" ht="30" customHeight="1" x14ac:dyDescent="0.25">
      <c r="B17" s="6" t="s">
        <v>166</v>
      </c>
      <c r="C17" s="67"/>
      <c r="D17" s="17"/>
      <c r="E17" s="55"/>
      <c r="F17" s="23"/>
      <c r="G17" s="77"/>
      <c r="H17" s="25" t="s">
        <v>51</v>
      </c>
    </row>
    <row r="18" spans="2:8" ht="30" customHeight="1" x14ac:dyDescent="0.25">
      <c r="B18" s="6" t="s">
        <v>43</v>
      </c>
      <c r="C18" s="67"/>
      <c r="D18" s="17"/>
      <c r="E18" s="55"/>
      <c r="F18" s="23"/>
      <c r="G18" s="77"/>
      <c r="H18" s="25" t="s">
        <v>51</v>
      </c>
    </row>
    <row r="19" spans="2:8" ht="30.75" customHeight="1" x14ac:dyDescent="0.25">
      <c r="B19" s="6" t="s">
        <v>13</v>
      </c>
      <c r="C19" s="67"/>
      <c r="D19" s="17"/>
      <c r="E19" s="55"/>
      <c r="F19" s="23"/>
      <c r="G19" s="77"/>
      <c r="H19" s="25" t="s">
        <v>50</v>
      </c>
    </row>
    <row r="20" spans="2:8" ht="30.75" customHeight="1" x14ac:dyDescent="0.25">
      <c r="B20" s="6" t="s">
        <v>29</v>
      </c>
      <c r="C20" s="67"/>
      <c r="D20" s="17"/>
      <c r="E20" s="55"/>
      <c r="F20" s="23"/>
      <c r="G20" s="77"/>
      <c r="H20" s="25" t="s">
        <v>51</v>
      </c>
    </row>
    <row r="21" spans="2:8" ht="30.75" customHeight="1" x14ac:dyDescent="0.25">
      <c r="B21" s="6" t="s">
        <v>30</v>
      </c>
      <c r="C21" s="67"/>
      <c r="D21" s="17"/>
      <c r="E21" s="55"/>
      <c r="F21" s="23"/>
      <c r="G21" s="77"/>
      <c r="H21" s="25" t="s">
        <v>51</v>
      </c>
    </row>
    <row r="22" spans="2:8" ht="30.75" customHeight="1" x14ac:dyDescent="0.25">
      <c r="B22" s="6" t="s">
        <v>28</v>
      </c>
      <c r="C22" s="67"/>
      <c r="D22" s="17"/>
      <c r="E22" s="55"/>
      <c r="F22" s="23"/>
      <c r="G22" s="77"/>
      <c r="H22" s="25" t="s">
        <v>51</v>
      </c>
    </row>
    <row r="23" spans="2:8" ht="30.75" customHeight="1" x14ac:dyDescent="0.25">
      <c r="B23" s="6" t="s">
        <v>27</v>
      </c>
      <c r="C23" s="67"/>
      <c r="D23" s="17"/>
      <c r="E23" s="55"/>
      <c r="F23" s="23"/>
      <c r="G23" s="77"/>
      <c r="H23" s="25" t="s">
        <v>51</v>
      </c>
    </row>
    <row r="24" spans="2:8" ht="30.75" customHeight="1" x14ac:dyDescent="0.25">
      <c r="B24" s="6" t="s">
        <v>44</v>
      </c>
      <c r="C24" s="67"/>
      <c r="D24" s="17"/>
      <c r="E24" s="55"/>
      <c r="F24" s="23"/>
      <c r="G24" s="77"/>
      <c r="H24" s="25" t="s">
        <v>51</v>
      </c>
    </row>
    <row r="25" spans="2:8" ht="30.75" customHeight="1" x14ac:dyDescent="0.25">
      <c r="B25" s="6" t="s">
        <v>119</v>
      </c>
      <c r="C25" s="67"/>
      <c r="D25" s="17"/>
      <c r="E25" s="55"/>
      <c r="F25" s="23"/>
      <c r="G25" s="77"/>
      <c r="H25" s="25" t="s">
        <v>51</v>
      </c>
    </row>
    <row r="26" spans="2:8" ht="30.75" customHeight="1" x14ac:dyDescent="0.25">
      <c r="B26" s="6" t="s">
        <v>26</v>
      </c>
      <c r="C26" s="67"/>
      <c r="D26" s="17"/>
      <c r="E26" s="55"/>
      <c r="F26" s="23"/>
      <c r="G26" s="77"/>
      <c r="H26" s="25" t="s">
        <v>51</v>
      </c>
    </row>
    <row r="27" spans="2:8" ht="30.75" customHeight="1" x14ac:dyDescent="0.25">
      <c r="B27" s="6" t="s">
        <v>131</v>
      </c>
      <c r="C27" s="67"/>
      <c r="D27" s="17"/>
      <c r="E27" s="55"/>
      <c r="F27" s="23"/>
      <c r="G27" s="77"/>
      <c r="H27" s="25" t="s">
        <v>51</v>
      </c>
    </row>
    <row r="28" spans="2:8" ht="30.75" customHeight="1" x14ac:dyDescent="0.25">
      <c r="B28" s="6" t="s">
        <v>96</v>
      </c>
      <c r="C28" s="67"/>
      <c r="D28" s="17"/>
      <c r="E28" s="55"/>
      <c r="F28" s="23"/>
      <c r="G28" s="77"/>
      <c r="H28" s="25" t="s">
        <v>51</v>
      </c>
    </row>
    <row r="29" spans="2:8" ht="30.75" customHeight="1" x14ac:dyDescent="0.25">
      <c r="B29" s="6" t="s">
        <v>98</v>
      </c>
      <c r="C29" s="67"/>
      <c r="D29" s="17"/>
      <c r="E29" s="55"/>
      <c r="F29" s="23"/>
      <c r="G29" s="77"/>
      <c r="H29" s="25" t="s">
        <v>51</v>
      </c>
    </row>
    <row r="30" spans="2:8" ht="30.75" customHeight="1" x14ac:dyDescent="0.25">
      <c r="B30" s="6" t="s">
        <v>97</v>
      </c>
      <c r="C30" s="67"/>
      <c r="D30" s="17"/>
      <c r="E30" s="55"/>
      <c r="F30" s="23"/>
      <c r="G30" s="77"/>
      <c r="H30" s="25" t="s">
        <v>51</v>
      </c>
    </row>
    <row r="31" spans="2:8" ht="30.75" customHeight="1" x14ac:dyDescent="0.25">
      <c r="B31" s="6" t="s">
        <v>99</v>
      </c>
      <c r="C31" s="67"/>
      <c r="D31" s="17"/>
      <c r="E31" s="55"/>
      <c r="F31" s="23"/>
      <c r="G31" s="77"/>
      <c r="H31" s="25" t="s">
        <v>51</v>
      </c>
    </row>
    <row r="32" spans="2:8" ht="30.75" customHeight="1" x14ac:dyDescent="0.25">
      <c r="B32" s="6" t="s">
        <v>167</v>
      </c>
      <c r="C32" s="67"/>
      <c r="D32" s="17"/>
      <c r="E32" s="55"/>
      <c r="F32" s="23"/>
      <c r="G32" s="77"/>
      <c r="H32" s="25" t="s">
        <v>51</v>
      </c>
    </row>
    <row r="33" spans="2:8" ht="30.75" customHeight="1" x14ac:dyDescent="0.25">
      <c r="B33" s="6" t="s">
        <v>100</v>
      </c>
      <c r="C33" s="67"/>
      <c r="D33" s="17"/>
      <c r="E33" s="55"/>
      <c r="F33" s="23"/>
      <c r="G33" s="77"/>
      <c r="H33" s="25" t="s">
        <v>51</v>
      </c>
    </row>
    <row r="34" spans="2:8" ht="30.75" customHeight="1" x14ac:dyDescent="0.25">
      <c r="B34" s="6" t="s">
        <v>101</v>
      </c>
      <c r="C34" s="67"/>
      <c r="D34" s="17"/>
      <c r="E34" s="55"/>
      <c r="F34" s="23"/>
      <c r="G34" s="77"/>
      <c r="H34" s="25" t="s">
        <v>51</v>
      </c>
    </row>
    <row r="35" spans="2:8" ht="30.75" customHeight="1" x14ac:dyDescent="0.25">
      <c r="B35" s="6" t="s">
        <v>106</v>
      </c>
      <c r="C35" s="68"/>
      <c r="D35" s="17"/>
      <c r="E35" s="55"/>
      <c r="F35" s="23"/>
      <c r="G35" s="77"/>
      <c r="H35" s="25" t="s">
        <v>51</v>
      </c>
    </row>
    <row r="36" spans="2:8" ht="30.75" customHeight="1" x14ac:dyDescent="0.25">
      <c r="B36" s="6" t="s">
        <v>22</v>
      </c>
      <c r="C36" s="68"/>
      <c r="D36" s="17"/>
      <c r="E36" s="55"/>
      <c r="F36" s="23"/>
      <c r="G36" s="77"/>
      <c r="H36" s="25" t="s">
        <v>51</v>
      </c>
    </row>
    <row r="37" spans="2:8" ht="30.75" customHeight="1" x14ac:dyDescent="0.25">
      <c r="B37" s="6" t="s">
        <v>168</v>
      </c>
      <c r="C37" s="68"/>
      <c r="D37" s="17"/>
      <c r="E37" s="55"/>
      <c r="F37" s="23"/>
      <c r="G37" s="77"/>
      <c r="H37" s="25" t="s">
        <v>48</v>
      </c>
    </row>
    <row r="38" spans="2:8" ht="30.75" customHeight="1" x14ac:dyDescent="0.25">
      <c r="B38" s="6" t="s">
        <v>102</v>
      </c>
      <c r="C38" s="68"/>
      <c r="D38" s="17"/>
      <c r="E38" s="55"/>
      <c r="F38" s="23"/>
      <c r="G38" s="77"/>
      <c r="H38" s="25" t="s">
        <v>51</v>
      </c>
    </row>
    <row r="39" spans="2:8" ht="30.75" customHeight="1" x14ac:dyDescent="0.25">
      <c r="B39" s="6" t="s">
        <v>169</v>
      </c>
      <c r="C39" s="68"/>
      <c r="D39" s="17"/>
      <c r="E39" s="55"/>
      <c r="F39" s="23"/>
      <c r="G39" s="77"/>
      <c r="H39" s="25" t="s">
        <v>51</v>
      </c>
    </row>
    <row r="40" spans="2:8" ht="30.75" customHeight="1" x14ac:dyDescent="0.25">
      <c r="B40" s="34" t="s">
        <v>170</v>
      </c>
      <c r="C40" s="68"/>
      <c r="D40" s="17"/>
      <c r="E40" s="55"/>
      <c r="F40" s="23"/>
      <c r="G40" s="77"/>
      <c r="H40" s="25" t="s">
        <v>51</v>
      </c>
    </row>
    <row r="41" spans="2:8" ht="30.75" customHeight="1" x14ac:dyDescent="0.25">
      <c r="B41" s="6" t="s">
        <v>103</v>
      </c>
      <c r="C41" s="68"/>
      <c r="D41" s="17"/>
      <c r="E41" s="55"/>
      <c r="F41" s="23"/>
      <c r="G41" s="77"/>
      <c r="H41" s="25" t="s">
        <v>51</v>
      </c>
    </row>
    <row r="42" spans="2:8" ht="30.75" customHeight="1" x14ac:dyDescent="0.25">
      <c r="B42" s="14" t="s">
        <v>171</v>
      </c>
      <c r="C42" s="68"/>
      <c r="D42" s="17"/>
      <c r="E42" s="55"/>
      <c r="F42" s="23"/>
      <c r="G42" s="77"/>
      <c r="H42" s="25" t="s">
        <v>51</v>
      </c>
    </row>
    <row r="43" spans="2:8" ht="30.75" customHeight="1" x14ac:dyDescent="0.25">
      <c r="B43" s="14" t="s">
        <v>172</v>
      </c>
      <c r="C43" s="68"/>
      <c r="D43" s="17"/>
      <c r="E43" s="55"/>
      <c r="F43" s="23"/>
      <c r="G43" s="77"/>
      <c r="H43" s="25" t="s">
        <v>51</v>
      </c>
    </row>
    <row r="44" spans="2:8" ht="30.75" customHeight="1" x14ac:dyDescent="0.25">
      <c r="B44" s="6" t="s">
        <v>104</v>
      </c>
      <c r="C44" s="68"/>
      <c r="D44" s="17"/>
      <c r="E44" s="55"/>
      <c r="F44" s="23"/>
      <c r="G44" s="77"/>
      <c r="H44" s="25" t="s">
        <v>51</v>
      </c>
    </row>
    <row r="45" spans="2:8" ht="30.75" customHeight="1" x14ac:dyDescent="0.25">
      <c r="B45" s="6" t="s">
        <v>173</v>
      </c>
      <c r="C45" s="68"/>
      <c r="D45" s="17"/>
      <c r="E45" s="55"/>
      <c r="F45" s="23"/>
      <c r="G45" s="77"/>
      <c r="H45" s="25" t="s">
        <v>51</v>
      </c>
    </row>
    <row r="46" spans="2:8" ht="30.75" customHeight="1" x14ac:dyDescent="0.25">
      <c r="B46" s="6" t="s">
        <v>45</v>
      </c>
      <c r="C46" s="68"/>
      <c r="D46" s="17"/>
      <c r="E46" s="55"/>
      <c r="F46" s="23"/>
      <c r="G46" s="77"/>
      <c r="H46" s="25" t="s">
        <v>51</v>
      </c>
    </row>
    <row r="47" spans="2:8" ht="30.75" customHeight="1" x14ac:dyDescent="0.25">
      <c r="B47" s="14" t="s">
        <v>46</v>
      </c>
      <c r="C47" s="68"/>
      <c r="D47" s="17"/>
      <c r="E47" s="55"/>
      <c r="F47" s="23"/>
      <c r="G47" s="77"/>
      <c r="H47" s="25" t="s">
        <v>51</v>
      </c>
    </row>
    <row r="48" spans="2:8" ht="30.75" customHeight="1" x14ac:dyDescent="0.25">
      <c r="B48" s="6" t="s">
        <v>174</v>
      </c>
      <c r="C48" s="68"/>
      <c r="D48" s="17"/>
      <c r="E48" s="55"/>
      <c r="F48" s="23"/>
      <c r="G48" s="77"/>
      <c r="H48" s="25" t="s">
        <v>51</v>
      </c>
    </row>
    <row r="49" spans="2:8" ht="30.75" customHeight="1" x14ac:dyDescent="0.25">
      <c r="B49" s="6" t="s">
        <v>175</v>
      </c>
      <c r="C49" s="68"/>
      <c r="D49" s="17"/>
      <c r="E49" s="55"/>
      <c r="F49" s="23"/>
      <c r="G49" s="77"/>
      <c r="H49" s="25" t="s">
        <v>51</v>
      </c>
    </row>
    <row r="50" spans="2:8" ht="30.75" customHeight="1" x14ac:dyDescent="0.25">
      <c r="B50" s="6" t="s">
        <v>25</v>
      </c>
      <c r="C50" s="68"/>
      <c r="D50" s="17"/>
      <c r="E50" s="55"/>
      <c r="F50" s="23"/>
      <c r="G50" s="77"/>
      <c r="H50" s="25" t="s">
        <v>51</v>
      </c>
    </row>
    <row r="51" spans="2:8" ht="30.75" customHeight="1" x14ac:dyDescent="0.25">
      <c r="B51" s="6" t="s">
        <v>15</v>
      </c>
      <c r="C51" s="68"/>
      <c r="D51" s="17"/>
      <c r="E51" s="55"/>
      <c r="F51" s="23"/>
      <c r="G51" s="77"/>
      <c r="H51" s="25" t="s">
        <v>50</v>
      </c>
    </row>
    <row r="52" spans="2:8" ht="30.75" customHeight="1" x14ac:dyDescent="0.25">
      <c r="B52" s="6" t="s">
        <v>32</v>
      </c>
      <c r="C52" s="68"/>
      <c r="D52" s="17"/>
      <c r="E52" s="55"/>
      <c r="F52" s="23"/>
      <c r="G52" s="77"/>
      <c r="H52" s="25" t="s">
        <v>51</v>
      </c>
    </row>
    <row r="53" spans="2:8" ht="30.75" customHeight="1" x14ac:dyDescent="0.25">
      <c r="B53" s="6" t="s">
        <v>31</v>
      </c>
      <c r="C53" s="68"/>
      <c r="D53" s="17"/>
      <c r="E53" s="55"/>
      <c r="F53" s="23"/>
      <c r="G53" s="77"/>
      <c r="H53" s="25" t="s">
        <v>51</v>
      </c>
    </row>
    <row r="54" spans="2:8" ht="30.75" customHeight="1" x14ac:dyDescent="0.25">
      <c r="B54" s="6" t="s">
        <v>34</v>
      </c>
      <c r="C54" s="68"/>
      <c r="D54" s="17"/>
      <c r="E54" s="55"/>
      <c r="F54" s="23"/>
      <c r="G54" s="77"/>
      <c r="H54" s="25" t="s">
        <v>51</v>
      </c>
    </row>
    <row r="55" spans="2:8" ht="30.75" customHeight="1" x14ac:dyDescent="0.25">
      <c r="B55" s="6" t="s">
        <v>33</v>
      </c>
      <c r="C55" s="68"/>
      <c r="D55" s="17"/>
      <c r="E55" s="55"/>
      <c r="F55" s="23"/>
      <c r="G55" s="77"/>
      <c r="H55" s="25" t="s">
        <v>51</v>
      </c>
    </row>
    <row r="56" spans="2:8" ht="30.75" customHeight="1" x14ac:dyDescent="0.25">
      <c r="B56" s="6" t="s">
        <v>14</v>
      </c>
      <c r="C56" s="68"/>
      <c r="D56" s="17"/>
      <c r="E56" s="55"/>
      <c r="F56" s="23"/>
      <c r="G56" s="77"/>
      <c r="H56" s="25" t="s">
        <v>50</v>
      </c>
    </row>
    <row r="57" spans="2:8" ht="30.75" customHeight="1" x14ac:dyDescent="0.25">
      <c r="B57" s="6" t="s">
        <v>105</v>
      </c>
      <c r="C57" s="68"/>
      <c r="D57" s="17"/>
      <c r="E57" s="55"/>
      <c r="F57" s="23"/>
      <c r="G57" s="77"/>
      <c r="H57" s="25" t="s">
        <v>51</v>
      </c>
    </row>
    <row r="58" spans="2:8" ht="30.75" customHeight="1" x14ac:dyDescent="0.25">
      <c r="B58" s="6" t="s">
        <v>36</v>
      </c>
      <c r="C58" s="68"/>
      <c r="D58" s="17"/>
      <c r="E58" s="55"/>
      <c r="F58" s="23"/>
      <c r="G58" s="77"/>
      <c r="H58" s="25" t="s">
        <v>51</v>
      </c>
    </row>
    <row r="59" spans="2:8" ht="30.75" customHeight="1" x14ac:dyDescent="0.25">
      <c r="B59" s="6" t="s">
        <v>108</v>
      </c>
      <c r="C59" s="68"/>
      <c r="D59" s="17"/>
      <c r="E59" s="55"/>
      <c r="F59" s="23"/>
      <c r="G59" s="77"/>
      <c r="H59" s="25" t="s">
        <v>51</v>
      </c>
    </row>
    <row r="60" spans="2:8" ht="30.75" customHeight="1" x14ac:dyDescent="0.25">
      <c r="B60" s="6" t="s">
        <v>107</v>
      </c>
      <c r="C60" s="68"/>
      <c r="D60" s="17"/>
      <c r="E60" s="55"/>
      <c r="F60" s="23"/>
      <c r="G60" s="77"/>
      <c r="H60" s="25" t="s">
        <v>51</v>
      </c>
    </row>
    <row r="61" spans="2:8" ht="30.75" customHeight="1" x14ac:dyDescent="0.25">
      <c r="B61" s="6" t="s">
        <v>109</v>
      </c>
      <c r="C61" s="68"/>
      <c r="D61" s="17"/>
      <c r="E61" s="55"/>
      <c r="F61" s="23"/>
      <c r="G61" s="77"/>
      <c r="H61" s="25" t="s">
        <v>51</v>
      </c>
    </row>
    <row r="62" spans="2:8" ht="30.75" customHeight="1" x14ac:dyDescent="0.25">
      <c r="B62" s="6" t="s">
        <v>35</v>
      </c>
      <c r="C62" s="68"/>
      <c r="D62" s="17"/>
      <c r="E62" s="55"/>
      <c r="F62" s="23"/>
      <c r="G62" s="77"/>
      <c r="H62" s="25" t="s">
        <v>51</v>
      </c>
    </row>
    <row r="63" spans="2:8" ht="30.75" customHeight="1" x14ac:dyDescent="0.25">
      <c r="B63" s="6" t="s">
        <v>176</v>
      </c>
      <c r="C63" s="68"/>
      <c r="D63" s="17"/>
      <c r="E63" s="55"/>
      <c r="F63" s="23"/>
      <c r="G63" s="77"/>
      <c r="H63" s="25" t="s">
        <v>48</v>
      </c>
    </row>
    <row r="64" spans="2:8" ht="30.75" customHeight="1" x14ac:dyDescent="0.25">
      <c r="B64" s="14" t="s">
        <v>10</v>
      </c>
      <c r="C64" s="68"/>
      <c r="D64" s="17"/>
      <c r="E64" s="55"/>
      <c r="F64" s="23"/>
      <c r="G64" s="77"/>
      <c r="H64" s="25" t="s">
        <v>51</v>
      </c>
    </row>
    <row r="65" spans="2:8" ht="30.75" customHeight="1" x14ac:dyDescent="0.25">
      <c r="B65" s="6" t="s">
        <v>177</v>
      </c>
      <c r="C65" s="68"/>
      <c r="D65" s="17"/>
      <c r="E65" s="55"/>
      <c r="F65" s="23"/>
      <c r="G65" s="77"/>
      <c r="H65" s="25" t="s">
        <v>51</v>
      </c>
    </row>
    <row r="66" spans="2:8" ht="30.75" customHeight="1" x14ac:dyDescent="0.25">
      <c r="B66" s="6" t="s">
        <v>178</v>
      </c>
      <c r="C66" s="68"/>
      <c r="D66" s="17"/>
      <c r="E66" s="55"/>
      <c r="F66" s="23"/>
      <c r="G66" s="77"/>
      <c r="H66" s="25" t="s">
        <v>49</v>
      </c>
    </row>
    <row r="67" spans="2:8" ht="30.75" customHeight="1" x14ac:dyDescent="0.25">
      <c r="B67" s="6" t="s">
        <v>179</v>
      </c>
      <c r="C67" s="68"/>
      <c r="D67" s="17"/>
      <c r="E67" s="55"/>
      <c r="F67" s="23"/>
      <c r="G67" s="77"/>
      <c r="H67" s="25" t="s">
        <v>49</v>
      </c>
    </row>
    <row r="68" spans="2:8" ht="30.75" customHeight="1" x14ac:dyDescent="0.25">
      <c r="B68" s="6" t="s">
        <v>180</v>
      </c>
      <c r="C68" s="68"/>
      <c r="D68" s="17"/>
      <c r="E68" s="55"/>
      <c r="F68" s="23"/>
      <c r="G68" s="77"/>
      <c r="H68" s="25" t="s">
        <v>49</v>
      </c>
    </row>
    <row r="69" spans="2:8" ht="30.75" customHeight="1" x14ac:dyDescent="0.25">
      <c r="B69" s="6" t="s">
        <v>181</v>
      </c>
      <c r="C69" s="68"/>
      <c r="D69" s="17"/>
      <c r="E69" s="55"/>
      <c r="F69" s="23"/>
      <c r="G69" s="77"/>
      <c r="H69" s="25" t="s">
        <v>50</v>
      </c>
    </row>
    <row r="70" spans="2:8" ht="30.75" customHeight="1" x14ac:dyDescent="0.25">
      <c r="B70" s="6" t="s">
        <v>182</v>
      </c>
      <c r="C70" s="68"/>
      <c r="D70" s="17"/>
      <c r="E70" s="55"/>
      <c r="F70" s="23"/>
      <c r="G70" s="77"/>
      <c r="H70" s="25" t="s">
        <v>49</v>
      </c>
    </row>
    <row r="71" spans="2:8" ht="30.75" customHeight="1" x14ac:dyDescent="0.25">
      <c r="B71" s="6" t="s">
        <v>183</v>
      </c>
      <c r="C71" s="68"/>
      <c r="D71" s="17"/>
      <c r="E71" s="55"/>
      <c r="F71" s="23"/>
      <c r="G71" s="77"/>
      <c r="H71" s="25" t="s">
        <v>50</v>
      </c>
    </row>
    <row r="72" spans="2:8" ht="30.75" customHeight="1" x14ac:dyDescent="0.25">
      <c r="B72" s="6" t="s">
        <v>110</v>
      </c>
      <c r="C72" s="68"/>
      <c r="D72" s="17"/>
      <c r="E72" s="55"/>
      <c r="F72" s="23"/>
      <c r="G72" s="77"/>
      <c r="H72" s="25" t="s">
        <v>51</v>
      </c>
    </row>
    <row r="73" spans="2:8" ht="30.75" customHeight="1" x14ac:dyDescent="0.25">
      <c r="B73" s="6" t="s">
        <v>21</v>
      </c>
      <c r="C73" s="68"/>
      <c r="D73" s="17"/>
      <c r="E73" s="55"/>
      <c r="F73" s="23"/>
      <c r="G73" s="77"/>
      <c r="H73" s="25" t="s">
        <v>51</v>
      </c>
    </row>
    <row r="74" spans="2:8" ht="30.75" customHeight="1" x14ac:dyDescent="0.25">
      <c r="B74" s="6" t="s">
        <v>20</v>
      </c>
      <c r="C74" s="68"/>
      <c r="D74" s="17"/>
      <c r="E74" s="55"/>
      <c r="F74" s="23"/>
      <c r="G74" s="77"/>
      <c r="H74" s="25" t="s">
        <v>51</v>
      </c>
    </row>
    <row r="75" spans="2:8" ht="30.75" customHeight="1" x14ac:dyDescent="0.25">
      <c r="B75" s="6" t="s">
        <v>111</v>
      </c>
      <c r="C75" s="68"/>
      <c r="D75" s="17"/>
      <c r="E75" s="55"/>
      <c r="F75" s="23"/>
      <c r="G75" s="77"/>
      <c r="H75" s="25" t="s">
        <v>51</v>
      </c>
    </row>
    <row r="76" spans="2:8" ht="30.75" customHeight="1" x14ac:dyDescent="0.25">
      <c r="B76" s="6" t="s">
        <v>112</v>
      </c>
      <c r="C76" s="68"/>
      <c r="D76" s="17"/>
      <c r="E76" s="55"/>
      <c r="F76" s="23"/>
      <c r="G76" s="77"/>
      <c r="H76" s="25" t="s">
        <v>51</v>
      </c>
    </row>
    <row r="77" spans="2:8" ht="30.75" customHeight="1" x14ac:dyDescent="0.25">
      <c r="B77" s="6" t="s">
        <v>113</v>
      </c>
      <c r="C77" s="68"/>
      <c r="D77" s="17"/>
      <c r="E77" s="55"/>
      <c r="F77" s="23"/>
      <c r="G77" s="77"/>
      <c r="H77" s="25" t="s">
        <v>51</v>
      </c>
    </row>
    <row r="78" spans="2:8" ht="30.75" customHeight="1" thickBot="1" x14ac:dyDescent="0.3">
      <c r="B78" s="7" t="s">
        <v>114</v>
      </c>
      <c r="C78" s="22"/>
      <c r="D78" s="22"/>
      <c r="E78" s="51"/>
      <c r="F78" s="22"/>
      <c r="G78" s="76"/>
      <c r="H78" s="26" t="s">
        <v>51</v>
      </c>
    </row>
  </sheetData>
  <mergeCells count="5">
    <mergeCell ref="E8:F8"/>
    <mergeCell ref="B2:H2"/>
    <mergeCell ref="B4:H4"/>
    <mergeCell ref="C6:H6"/>
    <mergeCell ref="C7:H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B1:G76"/>
  <sheetViews>
    <sheetView showGridLines="0" topLeftCell="A65" zoomScale="90" zoomScaleNormal="90" workbookViewId="0">
      <selection activeCell="D21" sqref="D21"/>
    </sheetView>
  </sheetViews>
  <sheetFormatPr baseColWidth="10" defaultRowHeight="15" x14ac:dyDescent="0.25"/>
  <cols>
    <col min="1" max="1" width="3.85546875" customWidth="1"/>
    <col min="2" max="2" width="61.140625" customWidth="1"/>
    <col min="3" max="6" width="21.85546875" customWidth="1"/>
  </cols>
  <sheetData>
    <row r="1" spans="2:6" ht="15.75" thickBot="1" x14ac:dyDescent="0.3"/>
    <row r="2" spans="2:6" ht="91.5" customHeight="1" thickBot="1" x14ac:dyDescent="0.3">
      <c r="B2" s="88" t="s">
        <v>121</v>
      </c>
      <c r="C2" s="89"/>
      <c r="D2" s="89"/>
      <c r="E2" s="89"/>
      <c r="F2" s="90"/>
    </row>
    <row r="3" spans="2:6" ht="23.25" customHeight="1" thickBot="1" x14ac:dyDescent="0.3">
      <c r="B3" s="16"/>
      <c r="C3" s="16"/>
      <c r="D3" s="16"/>
      <c r="E3" s="16"/>
      <c r="F3" s="16"/>
    </row>
    <row r="4" spans="2:6" ht="23.25" customHeight="1" thickBot="1" x14ac:dyDescent="0.3">
      <c r="B4" s="85" t="s">
        <v>42</v>
      </c>
      <c r="C4" s="86"/>
      <c r="D4" s="86"/>
      <c r="E4" s="86"/>
      <c r="F4" s="87"/>
    </row>
    <row r="5" spans="2:6" ht="22.5" customHeight="1" thickBot="1" x14ac:dyDescent="0.3">
      <c r="B5" s="13"/>
      <c r="C5" s="84"/>
      <c r="D5" s="84"/>
      <c r="E5" s="84"/>
      <c r="F5" s="84"/>
    </row>
    <row r="6" spans="2:6" ht="30.75" customHeight="1" thickBot="1" x14ac:dyDescent="0.3">
      <c r="B6" s="2" t="s">
        <v>0</v>
      </c>
      <c r="C6" s="3" t="s">
        <v>3</v>
      </c>
      <c r="D6" s="3" t="s">
        <v>133</v>
      </c>
      <c r="E6" s="3" t="s">
        <v>5</v>
      </c>
      <c r="F6" s="4" t="s">
        <v>6</v>
      </c>
    </row>
    <row r="7" spans="2:6" ht="30" customHeight="1" x14ac:dyDescent="0.25">
      <c r="B7" s="21" t="s">
        <v>165</v>
      </c>
      <c r="C7" s="30">
        <f>'Lot 3 BPU'!F10</f>
        <v>0</v>
      </c>
      <c r="D7" s="30" t="s">
        <v>164</v>
      </c>
      <c r="E7" s="31">
        <f>13*300</f>
        <v>3900</v>
      </c>
      <c r="F7" s="32">
        <f>C7*E7</f>
        <v>0</v>
      </c>
    </row>
    <row r="8" spans="2:6" ht="30" customHeight="1" x14ac:dyDescent="0.25">
      <c r="B8" s="6" t="s">
        <v>92</v>
      </c>
      <c r="C8" s="30">
        <f>'Lot 3 BPU'!F11</f>
        <v>0</v>
      </c>
      <c r="D8" s="30" t="s">
        <v>134</v>
      </c>
      <c r="E8" s="20">
        <f>5+1</f>
        <v>6</v>
      </c>
      <c r="F8" s="32">
        <f t="shared" ref="F8:F72" si="0">C8*E8</f>
        <v>0</v>
      </c>
    </row>
    <row r="9" spans="2:6" ht="30" customHeight="1" x14ac:dyDescent="0.25">
      <c r="B9" s="14" t="s">
        <v>9</v>
      </c>
      <c r="C9" s="30">
        <f>'Lot 3 BPU'!F12</f>
        <v>0</v>
      </c>
      <c r="D9" s="30" t="s">
        <v>134</v>
      </c>
      <c r="E9" s="20">
        <f>5+1</f>
        <v>6</v>
      </c>
      <c r="F9" s="32">
        <f t="shared" si="0"/>
        <v>0</v>
      </c>
    </row>
    <row r="10" spans="2:6" ht="30" customHeight="1" x14ac:dyDescent="0.25">
      <c r="B10" s="6" t="s">
        <v>24</v>
      </c>
      <c r="C10" s="30">
        <f>'Lot 3 BPU'!F13</f>
        <v>0</v>
      </c>
      <c r="D10" s="30" t="s">
        <v>134</v>
      </c>
      <c r="E10" s="20">
        <f>5+1+2+2</f>
        <v>10</v>
      </c>
      <c r="F10" s="32">
        <f t="shared" si="0"/>
        <v>0</v>
      </c>
    </row>
    <row r="11" spans="2:6" ht="30" customHeight="1" x14ac:dyDescent="0.25">
      <c r="B11" s="6" t="s">
        <v>93</v>
      </c>
      <c r="C11" s="30">
        <f>'Lot 3 BPU'!F14</f>
        <v>0</v>
      </c>
      <c r="D11" s="30" t="s">
        <v>134</v>
      </c>
      <c r="E11" s="20">
        <f>5+1</f>
        <v>6</v>
      </c>
      <c r="F11" s="32">
        <f t="shared" si="0"/>
        <v>0</v>
      </c>
    </row>
    <row r="12" spans="2:6" ht="30" customHeight="1" x14ac:dyDescent="0.25">
      <c r="B12" s="6" t="s">
        <v>94</v>
      </c>
      <c r="C12" s="30">
        <f>'Lot 3 BPU'!F15</f>
        <v>0</v>
      </c>
      <c r="D12" s="30" t="s">
        <v>134</v>
      </c>
      <c r="E12" s="20">
        <f>2+1+1</f>
        <v>4</v>
      </c>
      <c r="F12" s="32">
        <f t="shared" si="0"/>
        <v>0</v>
      </c>
    </row>
    <row r="13" spans="2:6" ht="30" customHeight="1" x14ac:dyDescent="0.25">
      <c r="B13" s="6" t="s">
        <v>95</v>
      </c>
      <c r="C13" s="30">
        <f>'Lot 3 BPU'!F16</f>
        <v>0</v>
      </c>
      <c r="D13" s="30" t="s">
        <v>135</v>
      </c>
      <c r="E13" s="20">
        <f>5+10</f>
        <v>15</v>
      </c>
      <c r="F13" s="32">
        <f t="shared" si="0"/>
        <v>0</v>
      </c>
    </row>
    <row r="14" spans="2:6" ht="30" customHeight="1" x14ac:dyDescent="0.25">
      <c r="B14" s="6" t="s">
        <v>166</v>
      </c>
      <c r="C14" s="30">
        <f>'Lot 3 BPU'!F17</f>
        <v>0</v>
      </c>
      <c r="D14" s="30" t="s">
        <v>134</v>
      </c>
      <c r="E14" s="20">
        <f>10</f>
        <v>10</v>
      </c>
      <c r="F14" s="32">
        <f t="shared" si="0"/>
        <v>0</v>
      </c>
    </row>
    <row r="15" spans="2:6" ht="30" customHeight="1" x14ac:dyDescent="0.25">
      <c r="B15" s="6" t="s">
        <v>43</v>
      </c>
      <c r="C15" s="30">
        <f>'Lot 3 BPU'!F18</f>
        <v>0</v>
      </c>
      <c r="D15" s="30" t="s">
        <v>134</v>
      </c>
      <c r="E15" s="20">
        <f>5</f>
        <v>5</v>
      </c>
      <c r="F15" s="32">
        <f t="shared" si="0"/>
        <v>0</v>
      </c>
    </row>
    <row r="16" spans="2:6" ht="30" customHeight="1" x14ac:dyDescent="0.25">
      <c r="B16" s="6" t="s">
        <v>13</v>
      </c>
      <c r="C16" s="30">
        <f>'Lot 3 BPU'!F19</f>
        <v>0</v>
      </c>
      <c r="D16" s="30" t="s">
        <v>134</v>
      </c>
      <c r="E16" s="20">
        <v>20</v>
      </c>
      <c r="F16" s="32">
        <f t="shared" si="0"/>
        <v>0</v>
      </c>
    </row>
    <row r="17" spans="2:6" ht="30" customHeight="1" x14ac:dyDescent="0.25">
      <c r="B17" s="6" t="s">
        <v>29</v>
      </c>
      <c r="C17" s="30">
        <f>'Lot 3 BPU'!F20</f>
        <v>0</v>
      </c>
      <c r="D17" s="30" t="s">
        <v>134</v>
      </c>
      <c r="E17" s="20">
        <f>5+2+2</f>
        <v>9</v>
      </c>
      <c r="F17" s="32">
        <f t="shared" si="0"/>
        <v>0</v>
      </c>
    </row>
    <row r="18" spans="2:6" ht="30" customHeight="1" x14ac:dyDescent="0.25">
      <c r="B18" s="6" t="s">
        <v>30</v>
      </c>
      <c r="C18" s="30">
        <f>'Lot 3 BPU'!F21</f>
        <v>0</v>
      </c>
      <c r="D18" s="30" t="s">
        <v>134</v>
      </c>
      <c r="E18" s="20">
        <f>5+2+2</f>
        <v>9</v>
      </c>
      <c r="F18" s="32">
        <f t="shared" si="0"/>
        <v>0</v>
      </c>
    </row>
    <row r="19" spans="2:6" ht="30" customHeight="1" x14ac:dyDescent="0.25">
      <c r="B19" s="6" t="s">
        <v>28</v>
      </c>
      <c r="C19" s="30">
        <f>'Lot 3 BPU'!F22</f>
        <v>0</v>
      </c>
      <c r="D19" s="30" t="s">
        <v>134</v>
      </c>
      <c r="E19" s="20">
        <f>5+2+2</f>
        <v>9</v>
      </c>
      <c r="F19" s="32">
        <f t="shared" si="0"/>
        <v>0</v>
      </c>
    </row>
    <row r="20" spans="2:6" ht="30" customHeight="1" x14ac:dyDescent="0.25">
      <c r="B20" s="6" t="s">
        <v>27</v>
      </c>
      <c r="C20" s="30">
        <f>'Lot 3 BPU'!F23</f>
        <v>0</v>
      </c>
      <c r="D20" s="30" t="s">
        <v>134</v>
      </c>
      <c r="E20" s="20">
        <f>5+2+2</f>
        <v>9</v>
      </c>
      <c r="F20" s="32">
        <f t="shared" si="0"/>
        <v>0</v>
      </c>
    </row>
    <row r="21" spans="2:6" ht="30" customHeight="1" x14ac:dyDescent="0.25">
      <c r="B21" s="6" t="s">
        <v>44</v>
      </c>
      <c r="C21" s="30">
        <f>'Lot 3 BPU'!F24</f>
        <v>0</v>
      </c>
      <c r="D21" s="30" t="s">
        <v>134</v>
      </c>
      <c r="E21" s="20">
        <f>5+2+2</f>
        <v>9</v>
      </c>
      <c r="F21" s="32">
        <f t="shared" si="0"/>
        <v>0</v>
      </c>
    </row>
    <row r="22" spans="2:6" ht="30" customHeight="1" x14ac:dyDescent="0.25">
      <c r="B22" s="6" t="s">
        <v>119</v>
      </c>
      <c r="C22" s="30">
        <f>'Lot 3 BPU'!F25</f>
        <v>0</v>
      </c>
      <c r="D22" s="30" t="s">
        <v>134</v>
      </c>
      <c r="E22" s="20">
        <f>2</f>
        <v>2</v>
      </c>
      <c r="F22" s="32">
        <f t="shared" si="0"/>
        <v>0</v>
      </c>
    </row>
    <row r="23" spans="2:6" ht="30" customHeight="1" x14ac:dyDescent="0.25">
      <c r="B23" s="6" t="s">
        <v>26</v>
      </c>
      <c r="C23" s="30">
        <f>'Lot 3 BPU'!F26</f>
        <v>0</v>
      </c>
      <c r="D23" s="30" t="s">
        <v>134</v>
      </c>
      <c r="E23" s="20">
        <f>5+2+2</f>
        <v>9</v>
      </c>
      <c r="F23" s="32">
        <f t="shared" si="0"/>
        <v>0</v>
      </c>
    </row>
    <row r="24" spans="2:6" ht="30" customHeight="1" x14ac:dyDescent="0.25">
      <c r="B24" s="6" t="s">
        <v>131</v>
      </c>
      <c r="C24" s="30">
        <f>'Lot 3 BPU'!F27</f>
        <v>0</v>
      </c>
      <c r="D24" s="30" t="s">
        <v>134</v>
      </c>
      <c r="E24" s="20">
        <v>3</v>
      </c>
      <c r="F24" s="32">
        <f t="shared" si="0"/>
        <v>0</v>
      </c>
    </row>
    <row r="25" spans="2:6" ht="30" customHeight="1" x14ac:dyDescent="0.25">
      <c r="B25" s="6" t="s">
        <v>96</v>
      </c>
      <c r="C25" s="30">
        <f>'Lot 3 BPU'!F28</f>
        <v>0</v>
      </c>
      <c r="D25" s="30" t="s">
        <v>134</v>
      </c>
      <c r="E25" s="20">
        <f>2+1</f>
        <v>3</v>
      </c>
      <c r="F25" s="32">
        <f t="shared" si="0"/>
        <v>0</v>
      </c>
    </row>
    <row r="26" spans="2:6" ht="30" customHeight="1" x14ac:dyDescent="0.25">
      <c r="B26" s="6" t="s">
        <v>98</v>
      </c>
      <c r="C26" s="30">
        <f>'Lot 3 BPU'!F29</f>
        <v>0</v>
      </c>
      <c r="D26" s="30" t="s">
        <v>134</v>
      </c>
      <c r="E26" s="20">
        <f>5</f>
        <v>5</v>
      </c>
      <c r="F26" s="32">
        <f t="shared" si="0"/>
        <v>0</v>
      </c>
    </row>
    <row r="27" spans="2:6" ht="30" customHeight="1" x14ac:dyDescent="0.25">
      <c r="B27" s="6" t="s">
        <v>97</v>
      </c>
      <c r="C27" s="30">
        <f>'Lot 3 BPU'!F30</f>
        <v>0</v>
      </c>
      <c r="D27" s="30" t="s">
        <v>134</v>
      </c>
      <c r="E27" s="20">
        <f>5+2+2</f>
        <v>9</v>
      </c>
      <c r="F27" s="32">
        <f t="shared" si="0"/>
        <v>0</v>
      </c>
    </row>
    <row r="28" spans="2:6" ht="30" customHeight="1" x14ac:dyDescent="0.25">
      <c r="B28" s="6" t="s">
        <v>99</v>
      </c>
      <c r="C28" s="30">
        <f>'Lot 3 BPU'!F31</f>
        <v>0</v>
      </c>
      <c r="D28" s="30" t="s">
        <v>164</v>
      </c>
      <c r="E28" s="20">
        <f>5*100</f>
        <v>500</v>
      </c>
      <c r="F28" s="32">
        <f t="shared" si="0"/>
        <v>0</v>
      </c>
    </row>
    <row r="29" spans="2:6" ht="30" customHeight="1" x14ac:dyDescent="0.25">
      <c r="B29" s="6" t="s">
        <v>167</v>
      </c>
      <c r="C29" s="30">
        <f>'Lot 3 BPU'!F32</f>
        <v>0</v>
      </c>
      <c r="D29" s="30" t="s">
        <v>134</v>
      </c>
      <c r="E29" s="20">
        <f>5+6+6</f>
        <v>17</v>
      </c>
      <c r="F29" s="32">
        <f t="shared" si="0"/>
        <v>0</v>
      </c>
    </row>
    <row r="30" spans="2:6" ht="30" customHeight="1" x14ac:dyDescent="0.25">
      <c r="B30" s="6" t="s">
        <v>100</v>
      </c>
      <c r="C30" s="30">
        <f>'Lot 3 BPU'!F33</f>
        <v>0</v>
      </c>
      <c r="D30" s="30" t="s">
        <v>135</v>
      </c>
      <c r="E30" s="20">
        <f>5+10</f>
        <v>15</v>
      </c>
      <c r="F30" s="32">
        <f t="shared" si="0"/>
        <v>0</v>
      </c>
    </row>
    <row r="31" spans="2:6" ht="30" customHeight="1" x14ac:dyDescent="0.25">
      <c r="B31" s="6" t="s">
        <v>101</v>
      </c>
      <c r="C31" s="30">
        <f>'Lot 3 BPU'!F34</f>
        <v>0</v>
      </c>
      <c r="D31" s="30" t="s">
        <v>135</v>
      </c>
      <c r="E31" s="20">
        <f>5+10</f>
        <v>15</v>
      </c>
      <c r="F31" s="32">
        <f t="shared" si="0"/>
        <v>0</v>
      </c>
    </row>
    <row r="32" spans="2:6" ht="30" customHeight="1" x14ac:dyDescent="0.25">
      <c r="B32" s="6" t="s">
        <v>106</v>
      </c>
      <c r="C32" s="30">
        <f>'Lot 3 BPU'!F35</f>
        <v>0</v>
      </c>
      <c r="D32" s="30" t="s">
        <v>135</v>
      </c>
      <c r="E32" s="20">
        <f>5+10</f>
        <v>15</v>
      </c>
      <c r="F32" s="32">
        <f t="shared" si="0"/>
        <v>0</v>
      </c>
    </row>
    <row r="33" spans="2:6" ht="30" customHeight="1" x14ac:dyDescent="0.25">
      <c r="B33" s="6" t="s">
        <v>22</v>
      </c>
      <c r="C33" s="30">
        <f>'Lot 3 BPU'!F36</f>
        <v>0</v>
      </c>
      <c r="D33" s="30" t="s">
        <v>134</v>
      </c>
      <c r="E33" s="20">
        <f>5+1</f>
        <v>6</v>
      </c>
      <c r="F33" s="32">
        <f t="shared" si="0"/>
        <v>0</v>
      </c>
    </row>
    <row r="34" spans="2:6" ht="30" customHeight="1" x14ac:dyDescent="0.25">
      <c r="B34" s="6" t="s">
        <v>168</v>
      </c>
      <c r="C34" s="30">
        <f>'Lot 3 BPU'!F37</f>
        <v>0</v>
      </c>
      <c r="D34" s="30" t="s">
        <v>137</v>
      </c>
      <c r="E34" s="20">
        <f>5+3+3</f>
        <v>11</v>
      </c>
      <c r="F34" s="32">
        <f t="shared" si="0"/>
        <v>0</v>
      </c>
    </row>
    <row r="35" spans="2:6" ht="30" customHeight="1" x14ac:dyDescent="0.25">
      <c r="B35" s="6" t="s">
        <v>102</v>
      </c>
      <c r="C35" s="30">
        <f>'Lot 3 BPU'!F38</f>
        <v>0</v>
      </c>
      <c r="D35" s="30" t="s">
        <v>164</v>
      </c>
      <c r="E35" s="20">
        <f>9*500</f>
        <v>4500</v>
      </c>
      <c r="F35" s="32">
        <f t="shared" si="0"/>
        <v>0</v>
      </c>
    </row>
    <row r="36" spans="2:6" ht="30" customHeight="1" x14ac:dyDescent="0.25">
      <c r="B36" s="6" t="s">
        <v>169</v>
      </c>
      <c r="C36" s="30">
        <f>'Lot 3 BPU'!F39</f>
        <v>0</v>
      </c>
      <c r="D36" s="30" t="s">
        <v>144</v>
      </c>
      <c r="E36" s="20">
        <f>7*500</f>
        <v>3500</v>
      </c>
      <c r="F36" s="32">
        <f t="shared" si="0"/>
        <v>0</v>
      </c>
    </row>
    <row r="37" spans="2:6" ht="30" customHeight="1" x14ac:dyDescent="0.25">
      <c r="B37" s="34" t="s">
        <v>170</v>
      </c>
      <c r="C37" s="30">
        <f>'Lot 3 BPU'!F40</f>
        <v>0</v>
      </c>
      <c r="D37" s="30" t="s">
        <v>164</v>
      </c>
      <c r="E37" s="20">
        <f>9*150</f>
        <v>1350</v>
      </c>
      <c r="F37" s="32">
        <f t="shared" si="0"/>
        <v>0</v>
      </c>
    </row>
    <row r="38" spans="2:6" ht="30" customHeight="1" x14ac:dyDescent="0.25">
      <c r="B38" s="6" t="s">
        <v>103</v>
      </c>
      <c r="C38" s="30">
        <f>'Lot 3 BPU'!F41</f>
        <v>0</v>
      </c>
      <c r="D38" s="30" t="s">
        <v>134</v>
      </c>
      <c r="E38" s="20">
        <f>5</f>
        <v>5</v>
      </c>
      <c r="F38" s="32">
        <f t="shared" si="0"/>
        <v>0</v>
      </c>
    </row>
    <row r="39" spans="2:6" ht="30" customHeight="1" x14ac:dyDescent="0.25">
      <c r="B39" s="14" t="s">
        <v>171</v>
      </c>
      <c r="C39" s="30">
        <f>'Lot 3 BPU'!F42</f>
        <v>0</v>
      </c>
      <c r="D39" s="30" t="s">
        <v>164</v>
      </c>
      <c r="E39" s="20">
        <f>30*750</f>
        <v>22500</v>
      </c>
      <c r="F39" s="32">
        <f t="shared" si="0"/>
        <v>0</v>
      </c>
    </row>
    <row r="40" spans="2:6" ht="30" customHeight="1" x14ac:dyDescent="0.25">
      <c r="B40" s="14" t="s">
        <v>172</v>
      </c>
      <c r="C40" s="30">
        <f>'Lot 3 BPU'!F43</f>
        <v>0</v>
      </c>
      <c r="D40" s="30" t="s">
        <v>164</v>
      </c>
      <c r="E40" s="20">
        <f>20*150</f>
        <v>3000</v>
      </c>
      <c r="F40" s="32">
        <f t="shared" si="0"/>
        <v>0</v>
      </c>
    </row>
    <row r="41" spans="2:6" ht="30" customHeight="1" x14ac:dyDescent="0.25">
      <c r="B41" s="6" t="s">
        <v>104</v>
      </c>
      <c r="C41" s="30">
        <f>'Lot 3 BPU'!F44</f>
        <v>0</v>
      </c>
      <c r="D41" s="30" t="s">
        <v>135</v>
      </c>
      <c r="E41" s="20">
        <f>5+8+5</f>
        <v>18</v>
      </c>
      <c r="F41" s="32">
        <f t="shared" si="0"/>
        <v>0</v>
      </c>
    </row>
    <row r="42" spans="2:6" ht="30" customHeight="1" x14ac:dyDescent="0.25">
      <c r="B42" s="6" t="s">
        <v>173</v>
      </c>
      <c r="C42" s="30">
        <f>'Lot 3 BPU'!F45</f>
        <v>0</v>
      </c>
      <c r="D42" s="30" t="s">
        <v>164</v>
      </c>
      <c r="E42" s="20">
        <f>9*250</f>
        <v>2250</v>
      </c>
      <c r="F42" s="32">
        <f t="shared" si="0"/>
        <v>0</v>
      </c>
    </row>
    <row r="43" spans="2:6" ht="30" customHeight="1" x14ac:dyDescent="0.25">
      <c r="B43" s="6" t="s">
        <v>45</v>
      </c>
      <c r="C43" s="30">
        <f>'Lot 3 BPU'!F46</f>
        <v>0</v>
      </c>
      <c r="D43" s="30" t="s">
        <v>134</v>
      </c>
      <c r="E43" s="20">
        <f>5</f>
        <v>5</v>
      </c>
      <c r="F43" s="32">
        <f t="shared" si="0"/>
        <v>0</v>
      </c>
    </row>
    <row r="44" spans="2:6" ht="30" customHeight="1" x14ac:dyDescent="0.25">
      <c r="B44" s="14" t="s">
        <v>46</v>
      </c>
      <c r="C44" s="30">
        <f>'Lot 3 BPU'!F47</f>
        <v>0</v>
      </c>
      <c r="D44" s="30" t="s">
        <v>134</v>
      </c>
      <c r="E44" s="20">
        <f>5+5</f>
        <v>10</v>
      </c>
      <c r="F44" s="32">
        <f t="shared" si="0"/>
        <v>0</v>
      </c>
    </row>
    <row r="45" spans="2:6" ht="30" customHeight="1" x14ac:dyDescent="0.25">
      <c r="B45" s="6" t="s">
        <v>174</v>
      </c>
      <c r="C45" s="30">
        <f>'Lot 3 BPU'!F48</f>
        <v>0</v>
      </c>
      <c r="D45" s="30" t="s">
        <v>139</v>
      </c>
      <c r="E45" s="20">
        <f>11*250</f>
        <v>2750</v>
      </c>
      <c r="F45" s="32">
        <f t="shared" si="0"/>
        <v>0</v>
      </c>
    </row>
    <row r="46" spans="2:6" ht="30" customHeight="1" x14ac:dyDescent="0.25">
      <c r="B46" s="6" t="s">
        <v>175</v>
      </c>
      <c r="C46" s="30">
        <f>'Lot 3 BPU'!F49</f>
        <v>0</v>
      </c>
      <c r="D46" s="30" t="s">
        <v>138</v>
      </c>
      <c r="E46" s="20">
        <f>7*150</f>
        <v>1050</v>
      </c>
      <c r="F46" s="32">
        <f t="shared" si="0"/>
        <v>0</v>
      </c>
    </row>
    <row r="47" spans="2:6" ht="30" customHeight="1" x14ac:dyDescent="0.25">
      <c r="B47" s="6" t="s">
        <v>25</v>
      </c>
      <c r="C47" s="30">
        <f>'Lot 3 BPU'!F50</f>
        <v>0</v>
      </c>
      <c r="D47" s="30" t="s">
        <v>134</v>
      </c>
      <c r="E47" s="20">
        <f>5+5+15+2+2</f>
        <v>29</v>
      </c>
      <c r="F47" s="32">
        <f t="shared" si="0"/>
        <v>0</v>
      </c>
    </row>
    <row r="48" spans="2:6" ht="30" customHeight="1" x14ac:dyDescent="0.25">
      <c r="B48" s="6" t="s">
        <v>15</v>
      </c>
      <c r="C48" s="30">
        <f>'Lot 3 BPU'!F51</f>
        <v>0</v>
      </c>
      <c r="D48" s="30" t="s">
        <v>134</v>
      </c>
      <c r="E48" s="20">
        <f>15</f>
        <v>15</v>
      </c>
      <c r="F48" s="32">
        <f t="shared" si="0"/>
        <v>0</v>
      </c>
    </row>
    <row r="49" spans="2:6" ht="30" customHeight="1" x14ac:dyDescent="0.25">
      <c r="B49" s="6" t="s">
        <v>32</v>
      </c>
      <c r="C49" s="30">
        <f>'Lot 3 BPU'!F52</f>
        <v>0</v>
      </c>
      <c r="D49" s="30" t="s">
        <v>134</v>
      </c>
      <c r="E49" s="20">
        <f>5+2+2</f>
        <v>9</v>
      </c>
      <c r="F49" s="32">
        <f t="shared" si="0"/>
        <v>0</v>
      </c>
    </row>
    <row r="50" spans="2:6" ht="30" customHeight="1" x14ac:dyDescent="0.25">
      <c r="B50" s="6" t="s">
        <v>31</v>
      </c>
      <c r="C50" s="30">
        <f>'Lot 3 BPU'!F53</f>
        <v>0</v>
      </c>
      <c r="D50" s="30" t="s">
        <v>134</v>
      </c>
      <c r="E50" s="20">
        <f>5+2+2</f>
        <v>9</v>
      </c>
      <c r="F50" s="32">
        <f t="shared" si="0"/>
        <v>0</v>
      </c>
    </row>
    <row r="51" spans="2:6" ht="30" customHeight="1" x14ac:dyDescent="0.25">
      <c r="B51" s="6" t="s">
        <v>34</v>
      </c>
      <c r="C51" s="30">
        <f>'Lot 3 BPU'!F54</f>
        <v>0</v>
      </c>
      <c r="D51" s="30" t="s">
        <v>134</v>
      </c>
      <c r="E51" s="20">
        <f>5+2+2</f>
        <v>9</v>
      </c>
      <c r="F51" s="32">
        <f t="shared" si="0"/>
        <v>0</v>
      </c>
    </row>
    <row r="52" spans="2:6" ht="30" customHeight="1" x14ac:dyDescent="0.25">
      <c r="B52" s="6" t="s">
        <v>33</v>
      </c>
      <c r="C52" s="30">
        <f>'Lot 3 BPU'!F55</f>
        <v>0</v>
      </c>
      <c r="D52" s="30" t="s">
        <v>134</v>
      </c>
      <c r="E52" s="20">
        <f>5+2+2</f>
        <v>9</v>
      </c>
      <c r="F52" s="32">
        <f t="shared" si="0"/>
        <v>0</v>
      </c>
    </row>
    <row r="53" spans="2:6" ht="30" customHeight="1" x14ac:dyDescent="0.25">
      <c r="B53" s="6" t="s">
        <v>14</v>
      </c>
      <c r="C53" s="30">
        <f>'Lot 3 BPU'!F56</f>
        <v>0</v>
      </c>
      <c r="D53" s="30" t="s">
        <v>134</v>
      </c>
      <c r="E53" s="20">
        <v>20</v>
      </c>
      <c r="F53" s="32">
        <f t="shared" si="0"/>
        <v>0</v>
      </c>
    </row>
    <row r="54" spans="2:6" ht="30" customHeight="1" x14ac:dyDescent="0.25">
      <c r="B54" s="6" t="s">
        <v>105</v>
      </c>
      <c r="C54" s="30">
        <f>'Lot 3 BPU'!F57</f>
        <v>0</v>
      </c>
      <c r="D54" s="30" t="s">
        <v>134</v>
      </c>
      <c r="E54" s="20">
        <f>2+2</f>
        <v>4</v>
      </c>
      <c r="F54" s="32">
        <f t="shared" si="0"/>
        <v>0</v>
      </c>
    </row>
    <row r="55" spans="2:6" ht="30" customHeight="1" x14ac:dyDescent="0.25">
      <c r="B55" s="6" t="s">
        <v>36</v>
      </c>
      <c r="C55" s="30">
        <f>'Lot 3 BPU'!F58</f>
        <v>0</v>
      </c>
      <c r="D55" s="30" t="s">
        <v>134</v>
      </c>
      <c r="E55" s="20">
        <f>3+3</f>
        <v>6</v>
      </c>
      <c r="F55" s="32">
        <f t="shared" si="0"/>
        <v>0</v>
      </c>
    </row>
    <row r="56" spans="2:6" ht="30" customHeight="1" x14ac:dyDescent="0.25">
      <c r="B56" s="6" t="s">
        <v>108</v>
      </c>
      <c r="C56" s="30">
        <f>'Lot 3 BPU'!F59</f>
        <v>0</v>
      </c>
      <c r="D56" s="30" t="s">
        <v>134</v>
      </c>
      <c r="E56" s="20">
        <f>1+1</f>
        <v>2</v>
      </c>
      <c r="F56" s="32">
        <f t="shared" si="0"/>
        <v>0</v>
      </c>
    </row>
    <row r="57" spans="2:6" ht="30" customHeight="1" x14ac:dyDescent="0.25">
      <c r="B57" s="6" t="s">
        <v>107</v>
      </c>
      <c r="C57" s="30">
        <f>'Lot 3 BPU'!F60</f>
        <v>0</v>
      </c>
      <c r="D57" s="30" t="s">
        <v>137</v>
      </c>
      <c r="E57" s="20">
        <f>5+1+1</f>
        <v>7</v>
      </c>
      <c r="F57" s="32">
        <f t="shared" si="0"/>
        <v>0</v>
      </c>
    </row>
    <row r="58" spans="2:6" ht="30" customHeight="1" x14ac:dyDescent="0.25">
      <c r="B58" s="6" t="s">
        <v>109</v>
      </c>
      <c r="C58" s="30">
        <f>'Lot 3 BPU'!F61</f>
        <v>0</v>
      </c>
      <c r="D58" s="30" t="s">
        <v>135</v>
      </c>
      <c r="E58" s="20">
        <f>5+1+1</f>
        <v>7</v>
      </c>
      <c r="F58" s="32">
        <f t="shared" si="0"/>
        <v>0</v>
      </c>
    </row>
    <row r="59" spans="2:6" ht="30" customHeight="1" x14ac:dyDescent="0.25">
      <c r="B59" s="6" t="s">
        <v>35</v>
      </c>
      <c r="C59" s="30">
        <f>'Lot 3 BPU'!F62</f>
        <v>0</v>
      </c>
      <c r="D59" s="30" t="s">
        <v>134</v>
      </c>
      <c r="E59" s="20">
        <f>5+1+1</f>
        <v>7</v>
      </c>
      <c r="F59" s="32">
        <f t="shared" si="0"/>
        <v>0</v>
      </c>
    </row>
    <row r="60" spans="2:6" ht="30" customHeight="1" x14ac:dyDescent="0.25">
      <c r="B60" s="6" t="s">
        <v>176</v>
      </c>
      <c r="C60" s="30">
        <f>'Lot 3 BPU'!F63</f>
        <v>0</v>
      </c>
      <c r="D60" s="30" t="s">
        <v>164</v>
      </c>
      <c r="E60" s="20">
        <f>17*500</f>
        <v>8500</v>
      </c>
      <c r="F60" s="32">
        <f t="shared" si="0"/>
        <v>0</v>
      </c>
    </row>
    <row r="61" spans="2:6" ht="30" customHeight="1" x14ac:dyDescent="0.25">
      <c r="B61" s="14" t="s">
        <v>10</v>
      </c>
      <c r="C61" s="30">
        <f>'Lot 3 BPU'!F64</f>
        <v>0</v>
      </c>
      <c r="D61" s="30" t="s">
        <v>134</v>
      </c>
      <c r="E61" s="20">
        <f>5+1+5+5+2+2+2</f>
        <v>22</v>
      </c>
      <c r="F61" s="32">
        <f t="shared" si="0"/>
        <v>0</v>
      </c>
    </row>
    <row r="62" spans="2:6" ht="30" customHeight="1" x14ac:dyDescent="0.25">
      <c r="B62" s="6" t="s">
        <v>177</v>
      </c>
      <c r="C62" s="30">
        <f>'Lot 3 BPU'!F65</f>
        <v>0</v>
      </c>
      <c r="D62" s="30" t="s">
        <v>137</v>
      </c>
      <c r="E62" s="8">
        <f>10</f>
        <v>10</v>
      </c>
      <c r="F62" s="32">
        <f t="shared" si="0"/>
        <v>0</v>
      </c>
    </row>
    <row r="63" spans="2:6" ht="30" customHeight="1" x14ac:dyDescent="0.25">
      <c r="B63" s="6" t="s">
        <v>178</v>
      </c>
      <c r="C63" s="30">
        <f>'Lot 3 BPU'!F66</f>
        <v>0</v>
      </c>
      <c r="D63" s="30" t="s">
        <v>137</v>
      </c>
      <c r="E63" s="8">
        <f>5+7+7</f>
        <v>19</v>
      </c>
      <c r="F63" s="32">
        <f t="shared" si="0"/>
        <v>0</v>
      </c>
    </row>
    <row r="64" spans="2:6" ht="30" customHeight="1" x14ac:dyDescent="0.25">
      <c r="B64" s="6" t="s">
        <v>179</v>
      </c>
      <c r="C64" s="30">
        <f>'Lot 3 BPU'!F67</f>
        <v>0</v>
      </c>
      <c r="D64" s="30" t="s">
        <v>137</v>
      </c>
      <c r="E64" s="8">
        <f>5+3+3</f>
        <v>11</v>
      </c>
      <c r="F64" s="32">
        <f t="shared" si="0"/>
        <v>0</v>
      </c>
    </row>
    <row r="65" spans="2:7" ht="30" customHeight="1" x14ac:dyDescent="0.25">
      <c r="B65" s="6" t="s">
        <v>180</v>
      </c>
      <c r="C65" s="30">
        <f>'Lot 3 BPU'!F68</f>
        <v>0</v>
      </c>
      <c r="D65" s="30" t="s">
        <v>137</v>
      </c>
      <c r="E65" s="8">
        <f>5+3+3</f>
        <v>11</v>
      </c>
      <c r="F65" s="32">
        <f t="shared" si="0"/>
        <v>0</v>
      </c>
    </row>
    <row r="66" spans="2:7" ht="30" customHeight="1" x14ac:dyDescent="0.25">
      <c r="B66" s="6" t="s">
        <v>181</v>
      </c>
      <c r="C66" s="30">
        <f>'Lot 3 BPU'!F69</f>
        <v>0</v>
      </c>
      <c r="D66" s="30" t="s">
        <v>137</v>
      </c>
      <c r="E66" s="8">
        <f>15</f>
        <v>15</v>
      </c>
      <c r="F66" s="32">
        <f t="shared" si="0"/>
        <v>0</v>
      </c>
    </row>
    <row r="67" spans="2:7" ht="30" customHeight="1" x14ac:dyDescent="0.25">
      <c r="B67" s="6" t="s">
        <v>182</v>
      </c>
      <c r="C67" s="30">
        <f>'Lot 3 BPU'!F70</f>
        <v>0</v>
      </c>
      <c r="D67" s="30" t="s">
        <v>137</v>
      </c>
      <c r="E67" s="8">
        <f>15+3+3</f>
        <v>21</v>
      </c>
      <c r="F67" s="32">
        <f t="shared" si="0"/>
        <v>0</v>
      </c>
    </row>
    <row r="68" spans="2:7" ht="30" customHeight="1" x14ac:dyDescent="0.25">
      <c r="B68" s="6" t="s">
        <v>183</v>
      </c>
      <c r="C68" s="30">
        <f>'Lot 3 BPU'!F71</f>
        <v>0</v>
      </c>
      <c r="D68" s="30" t="s">
        <v>164</v>
      </c>
      <c r="E68" s="8">
        <f>20*250</f>
        <v>5000</v>
      </c>
      <c r="F68" s="32">
        <f t="shared" si="0"/>
        <v>0</v>
      </c>
    </row>
    <row r="69" spans="2:7" ht="30" customHeight="1" x14ac:dyDescent="0.25">
      <c r="B69" s="6" t="s">
        <v>110</v>
      </c>
      <c r="C69" s="30">
        <f>'Lot 3 BPU'!F72</f>
        <v>0</v>
      </c>
      <c r="D69" s="30" t="s">
        <v>134</v>
      </c>
      <c r="E69" s="8">
        <v>1</v>
      </c>
      <c r="F69" s="32">
        <f t="shared" si="0"/>
        <v>0</v>
      </c>
    </row>
    <row r="70" spans="2:7" ht="30" customHeight="1" x14ac:dyDescent="0.25">
      <c r="B70" s="6" t="s">
        <v>21</v>
      </c>
      <c r="C70" s="30">
        <f>'Lot 3 BPU'!F73</f>
        <v>0</v>
      </c>
      <c r="D70" s="30" t="s">
        <v>134</v>
      </c>
      <c r="E70" s="8">
        <f>5+3</f>
        <v>8</v>
      </c>
      <c r="F70" s="32">
        <f t="shared" si="0"/>
        <v>0</v>
      </c>
    </row>
    <row r="71" spans="2:7" ht="30" customHeight="1" x14ac:dyDescent="0.25">
      <c r="B71" s="6" t="s">
        <v>20</v>
      </c>
      <c r="C71" s="30">
        <f>'Lot 3 BPU'!F74</f>
        <v>0</v>
      </c>
      <c r="D71" s="30" t="s">
        <v>134</v>
      </c>
      <c r="E71" s="8">
        <f>5+4</f>
        <v>9</v>
      </c>
      <c r="F71" s="32">
        <f t="shared" si="0"/>
        <v>0</v>
      </c>
    </row>
    <row r="72" spans="2:7" ht="30" customHeight="1" x14ac:dyDescent="0.25">
      <c r="B72" s="6" t="s">
        <v>111</v>
      </c>
      <c r="C72" s="30">
        <f>'Lot 3 BPU'!F75</f>
        <v>0</v>
      </c>
      <c r="D72" s="30" t="s">
        <v>134</v>
      </c>
      <c r="E72" s="8">
        <f>5+2</f>
        <v>7</v>
      </c>
      <c r="F72" s="32">
        <f t="shared" si="0"/>
        <v>0</v>
      </c>
    </row>
    <row r="73" spans="2:7" ht="30" customHeight="1" x14ac:dyDescent="0.25">
      <c r="B73" s="6" t="s">
        <v>112</v>
      </c>
      <c r="C73" s="30">
        <f>'Lot 3 BPU'!F76</f>
        <v>0</v>
      </c>
      <c r="D73" s="30" t="s">
        <v>134</v>
      </c>
      <c r="E73" s="8">
        <f>5+1+1</f>
        <v>7</v>
      </c>
      <c r="F73" s="32">
        <f t="shared" ref="F73:F75" si="1">C73*E73</f>
        <v>0</v>
      </c>
    </row>
    <row r="74" spans="2:7" ht="30" customHeight="1" x14ac:dyDescent="0.25">
      <c r="B74" s="6" t="s">
        <v>113</v>
      </c>
      <c r="C74" s="30">
        <f>'Lot 3 BPU'!F77</f>
        <v>0</v>
      </c>
      <c r="D74" s="30" t="s">
        <v>134</v>
      </c>
      <c r="E74" s="8">
        <f>1</f>
        <v>1</v>
      </c>
      <c r="F74" s="32">
        <f t="shared" si="1"/>
        <v>0</v>
      </c>
    </row>
    <row r="75" spans="2:7" ht="30" customHeight="1" thickBot="1" x14ac:dyDescent="0.3">
      <c r="B75" s="7" t="s">
        <v>114</v>
      </c>
      <c r="C75" s="46">
        <f>'Lot 3 BPU'!F78</f>
        <v>0</v>
      </c>
      <c r="D75" s="9" t="s">
        <v>134</v>
      </c>
      <c r="E75" s="9">
        <f>5+3+3</f>
        <v>11</v>
      </c>
      <c r="F75" s="47">
        <f t="shared" si="1"/>
        <v>0</v>
      </c>
    </row>
    <row r="76" spans="2:7" ht="30.75" customHeight="1" thickBot="1" x14ac:dyDescent="0.3">
      <c r="B76" s="97" t="s">
        <v>7</v>
      </c>
      <c r="C76" s="98"/>
      <c r="D76" s="98"/>
      <c r="E76" s="99"/>
      <c r="F76" s="19">
        <f>SUM(F7:F75)</f>
        <v>0</v>
      </c>
      <c r="G76" s="42"/>
    </row>
  </sheetData>
  <mergeCells count="4">
    <mergeCell ref="B76:E76"/>
    <mergeCell ref="B2:F2"/>
    <mergeCell ref="B4:F4"/>
    <mergeCell ref="C5:F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B1:H36"/>
  <sheetViews>
    <sheetView showGridLines="0" zoomScale="90" zoomScaleNormal="90" workbookViewId="0">
      <selection activeCell="D11" sqref="D11"/>
    </sheetView>
  </sheetViews>
  <sheetFormatPr baseColWidth="10" defaultRowHeight="15" x14ac:dyDescent="0.25"/>
  <cols>
    <col min="1" max="1" width="4" customWidth="1"/>
    <col min="2" max="2" width="67.28515625" customWidth="1"/>
    <col min="3" max="3" width="24.85546875" customWidth="1"/>
    <col min="4" max="7" width="22.28515625" customWidth="1"/>
    <col min="8" max="8" width="19.140625" bestFit="1" customWidth="1"/>
  </cols>
  <sheetData>
    <row r="1" spans="2:8" ht="15.75" thickBot="1" x14ac:dyDescent="0.3"/>
    <row r="2" spans="2:8" ht="91.5" customHeight="1" thickBot="1" x14ac:dyDescent="0.3">
      <c r="B2" s="88" t="s">
        <v>47</v>
      </c>
      <c r="C2" s="89"/>
      <c r="D2" s="89"/>
      <c r="E2" s="89"/>
      <c r="F2" s="89"/>
      <c r="G2" s="89"/>
      <c r="H2" s="90"/>
    </row>
    <row r="3" spans="2:8" ht="23.25" customHeight="1" thickBot="1" x14ac:dyDescent="0.3">
      <c r="C3" s="16"/>
      <c r="D3" s="16"/>
      <c r="E3" s="16"/>
      <c r="F3" s="16"/>
      <c r="G3" s="16"/>
    </row>
    <row r="4" spans="2:8" ht="23.25" customHeight="1" thickBot="1" x14ac:dyDescent="0.3">
      <c r="B4" s="85" t="s">
        <v>37</v>
      </c>
      <c r="C4" s="86"/>
      <c r="D4" s="86"/>
      <c r="E4" s="86"/>
      <c r="F4" s="86"/>
      <c r="G4" s="86"/>
      <c r="H4" s="87"/>
    </row>
    <row r="5" spans="2:8" ht="23.25" customHeight="1" thickBot="1" x14ac:dyDescent="0.3">
      <c r="B5" s="62"/>
      <c r="C5" s="62"/>
      <c r="D5" s="62"/>
      <c r="E5" s="62"/>
      <c r="F5" s="62"/>
      <c r="G5" s="62"/>
      <c r="H5" s="62"/>
    </row>
    <row r="6" spans="2:8" ht="23.25" customHeight="1" thickBot="1" x14ac:dyDescent="0.3">
      <c r="B6" s="63" t="s">
        <v>130</v>
      </c>
      <c r="C6" s="91"/>
      <c r="D6" s="92"/>
      <c r="E6" s="92"/>
      <c r="F6" s="92"/>
      <c r="G6" s="92"/>
      <c r="H6" s="93"/>
    </row>
    <row r="7" spans="2:8" ht="23.25" customHeight="1" thickBot="1" x14ac:dyDescent="0.3">
      <c r="B7" s="101" t="s">
        <v>185</v>
      </c>
      <c r="C7" s="91"/>
      <c r="D7" s="92"/>
      <c r="E7" s="92"/>
      <c r="F7" s="92"/>
      <c r="G7" s="92"/>
      <c r="H7" s="93"/>
    </row>
    <row r="8" spans="2:8" ht="22.5" customHeight="1" thickBot="1" x14ac:dyDescent="0.3">
      <c r="C8" s="61"/>
      <c r="D8" s="13"/>
      <c r="E8" s="84"/>
      <c r="F8" s="84"/>
      <c r="G8" s="64"/>
    </row>
    <row r="9" spans="2:8" ht="30.75" customHeight="1" thickBot="1" x14ac:dyDescent="0.3">
      <c r="B9" s="2" t="s">
        <v>0</v>
      </c>
      <c r="C9" s="80" t="s">
        <v>140</v>
      </c>
      <c r="D9" s="3" t="s">
        <v>1</v>
      </c>
      <c r="E9" s="3" t="s">
        <v>2</v>
      </c>
      <c r="F9" s="3" t="s">
        <v>3</v>
      </c>
      <c r="G9" s="80" t="s">
        <v>141</v>
      </c>
      <c r="H9" s="4" t="s">
        <v>132</v>
      </c>
    </row>
    <row r="10" spans="2:8" ht="30" customHeight="1" x14ac:dyDescent="0.25">
      <c r="B10" s="35" t="s">
        <v>115</v>
      </c>
      <c r="C10" s="79"/>
      <c r="D10" s="23"/>
      <c r="E10" s="55"/>
      <c r="F10" s="23"/>
      <c r="G10" s="77"/>
      <c r="H10" s="24" t="s">
        <v>49</v>
      </c>
    </row>
    <row r="11" spans="2:8" ht="30" customHeight="1" x14ac:dyDescent="0.25">
      <c r="B11" s="36" t="s">
        <v>116</v>
      </c>
      <c r="C11" s="67"/>
      <c r="D11" s="17"/>
      <c r="E11" s="55"/>
      <c r="F11" s="23"/>
      <c r="G11" s="77"/>
      <c r="H11" s="25" t="s">
        <v>49</v>
      </c>
    </row>
    <row r="12" spans="2:8" ht="30" customHeight="1" thickBot="1" x14ac:dyDescent="0.3">
      <c r="B12" s="37" t="s">
        <v>117</v>
      </c>
      <c r="C12" s="22"/>
      <c r="D12" s="22"/>
      <c r="E12" s="56"/>
      <c r="F12" s="57"/>
      <c r="G12" s="78"/>
      <c r="H12" s="26" t="s">
        <v>49</v>
      </c>
    </row>
    <row r="13" spans="2:8" x14ac:dyDescent="0.25">
      <c r="C13" s="70"/>
    </row>
    <row r="14" spans="2:8" x14ac:dyDescent="0.25">
      <c r="C14" s="70"/>
    </row>
    <row r="15" spans="2:8" x14ac:dyDescent="0.25">
      <c r="C15" s="70"/>
    </row>
    <row r="16" spans="2:8" x14ac:dyDescent="0.25">
      <c r="C16" s="70"/>
    </row>
    <row r="17" spans="3:3" x14ac:dyDescent="0.25">
      <c r="C17" s="70"/>
    </row>
    <row r="18" spans="3:3" x14ac:dyDescent="0.25">
      <c r="C18" s="70"/>
    </row>
    <row r="19" spans="3:3" x14ac:dyDescent="0.25">
      <c r="C19" s="70"/>
    </row>
    <row r="20" spans="3:3" x14ac:dyDescent="0.25">
      <c r="C20" s="70"/>
    </row>
    <row r="21" spans="3:3" x14ac:dyDescent="0.25">
      <c r="C21" s="70"/>
    </row>
    <row r="22" spans="3:3" x14ac:dyDescent="0.25">
      <c r="C22" s="70"/>
    </row>
    <row r="23" spans="3:3" x14ac:dyDescent="0.25">
      <c r="C23" s="70"/>
    </row>
    <row r="24" spans="3:3" x14ac:dyDescent="0.25">
      <c r="C24" s="70"/>
    </row>
    <row r="25" spans="3:3" x14ac:dyDescent="0.25">
      <c r="C25" s="70"/>
    </row>
    <row r="26" spans="3:3" x14ac:dyDescent="0.25">
      <c r="C26" s="70"/>
    </row>
    <row r="27" spans="3:3" x14ac:dyDescent="0.25">
      <c r="C27" s="70"/>
    </row>
    <row r="28" spans="3:3" x14ac:dyDescent="0.25">
      <c r="C28" s="70"/>
    </row>
    <row r="29" spans="3:3" x14ac:dyDescent="0.25">
      <c r="C29" s="70"/>
    </row>
    <row r="30" spans="3:3" x14ac:dyDescent="0.25">
      <c r="C30" s="70"/>
    </row>
    <row r="31" spans="3:3" x14ac:dyDescent="0.25">
      <c r="C31" s="70"/>
    </row>
    <row r="32" spans="3:3" x14ac:dyDescent="0.25">
      <c r="C32" s="70"/>
    </row>
    <row r="33" spans="3:3" x14ac:dyDescent="0.25">
      <c r="C33" s="70"/>
    </row>
    <row r="34" spans="3:3" x14ac:dyDescent="0.25">
      <c r="C34" s="70"/>
    </row>
    <row r="35" spans="3:3" x14ac:dyDescent="0.25">
      <c r="C35" s="70"/>
    </row>
    <row r="36" spans="3:3" x14ac:dyDescent="0.25">
      <c r="C36" s="70"/>
    </row>
  </sheetData>
  <mergeCells count="5">
    <mergeCell ref="E8:F8"/>
    <mergeCell ref="B2:H2"/>
    <mergeCell ref="B4:H4"/>
    <mergeCell ref="C6:H6"/>
    <mergeCell ref="C7:H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B1:G10"/>
  <sheetViews>
    <sheetView showGridLines="0" zoomScale="90" zoomScaleNormal="90" workbookViewId="0">
      <selection activeCell="D22" sqref="D22"/>
    </sheetView>
  </sheetViews>
  <sheetFormatPr baseColWidth="10" defaultRowHeight="15" x14ac:dyDescent="0.25"/>
  <cols>
    <col min="1" max="1" width="4.28515625" customWidth="1"/>
    <col min="2" max="2" width="61.140625" customWidth="1"/>
    <col min="3" max="6" width="23.28515625" customWidth="1"/>
  </cols>
  <sheetData>
    <row r="1" spans="2:7" ht="15.75" thickBot="1" x14ac:dyDescent="0.3"/>
    <row r="2" spans="2:7" ht="91.5" customHeight="1" thickBot="1" x14ac:dyDescent="0.3">
      <c r="B2" s="88" t="s">
        <v>47</v>
      </c>
      <c r="C2" s="89"/>
      <c r="D2" s="89"/>
      <c r="E2" s="89"/>
      <c r="F2" s="90"/>
    </row>
    <row r="3" spans="2:7" ht="23.25" customHeight="1" thickBot="1" x14ac:dyDescent="0.3">
      <c r="B3" s="16"/>
      <c r="C3" s="16"/>
      <c r="D3" s="16"/>
      <c r="E3" s="16"/>
      <c r="F3" s="16"/>
    </row>
    <row r="4" spans="2:7" ht="23.25" customHeight="1" thickBot="1" x14ac:dyDescent="0.3">
      <c r="B4" s="85" t="s">
        <v>42</v>
      </c>
      <c r="C4" s="86"/>
      <c r="D4" s="86"/>
      <c r="E4" s="86"/>
      <c r="F4" s="87"/>
    </row>
    <row r="5" spans="2:7" ht="22.5" customHeight="1" thickBot="1" x14ac:dyDescent="0.3">
      <c r="B5" s="13"/>
      <c r="C5" s="84"/>
      <c r="D5" s="84"/>
      <c r="E5" s="84"/>
      <c r="F5" s="84"/>
    </row>
    <row r="6" spans="2:7" ht="30.75" customHeight="1" thickBot="1" x14ac:dyDescent="0.3">
      <c r="B6" s="2" t="s">
        <v>0</v>
      </c>
      <c r="C6" s="3" t="s">
        <v>3</v>
      </c>
      <c r="D6" s="3" t="s">
        <v>133</v>
      </c>
      <c r="E6" s="3" t="s">
        <v>5</v>
      </c>
      <c r="F6" s="4" t="s">
        <v>6</v>
      </c>
    </row>
    <row r="7" spans="2:7" ht="32.25" customHeight="1" x14ac:dyDescent="0.25">
      <c r="B7" s="35" t="s">
        <v>115</v>
      </c>
      <c r="C7" s="38">
        <f>'Lot 4 BPU'!F10</f>
        <v>0</v>
      </c>
      <c r="D7" s="38" t="s">
        <v>134</v>
      </c>
      <c r="E7" s="39">
        <f>90+10+15+95</f>
        <v>210</v>
      </c>
      <c r="F7" s="40">
        <f>C7*E7</f>
        <v>0</v>
      </c>
    </row>
    <row r="8" spans="2:7" ht="34.5" customHeight="1" x14ac:dyDescent="0.25">
      <c r="B8" s="36" t="s">
        <v>116</v>
      </c>
      <c r="C8" s="38">
        <f>'Lot 4 BPU'!F11</f>
        <v>0</v>
      </c>
      <c r="D8" s="38" t="s">
        <v>134</v>
      </c>
      <c r="E8" s="8">
        <f>90+10+15+95</f>
        <v>210</v>
      </c>
      <c r="F8" s="40">
        <f t="shared" ref="F8:F9" si="0">C8*E8</f>
        <v>0</v>
      </c>
    </row>
    <row r="9" spans="2:7" ht="35.25" customHeight="1" thickBot="1" x14ac:dyDescent="0.3">
      <c r="B9" s="37" t="s">
        <v>117</v>
      </c>
      <c r="C9" s="10">
        <f>'Lot 4 BPU'!F12</f>
        <v>0</v>
      </c>
      <c r="D9" s="10" t="s">
        <v>134</v>
      </c>
      <c r="E9" s="9">
        <f>380+15</f>
        <v>395</v>
      </c>
      <c r="F9" s="11">
        <f t="shared" si="0"/>
        <v>0</v>
      </c>
    </row>
    <row r="10" spans="2:7" ht="30.75" customHeight="1" thickBot="1" x14ac:dyDescent="0.3">
      <c r="B10" s="97" t="s">
        <v>7</v>
      </c>
      <c r="C10" s="98"/>
      <c r="D10" s="98"/>
      <c r="E10" s="99"/>
      <c r="F10" s="19">
        <f>SUM(F7:F9)</f>
        <v>0</v>
      </c>
      <c r="G10" s="42"/>
    </row>
  </sheetData>
  <mergeCells count="4">
    <mergeCell ref="B10:E10"/>
    <mergeCell ref="B2:F2"/>
    <mergeCell ref="B4:F4"/>
    <mergeCell ref="C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1 BPU</vt:lpstr>
      <vt:lpstr>Lot 1 DQE</vt:lpstr>
      <vt:lpstr>Lot 2 BPU</vt:lpstr>
      <vt:lpstr>Lot 2 DQE</vt:lpstr>
      <vt:lpstr>Lot 3 BPU</vt:lpstr>
      <vt:lpstr>Lot 3 DQE</vt:lpstr>
      <vt:lpstr>Lot 4 BPU</vt:lpstr>
      <vt:lpstr>Lot 4 DQE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LESOBRE, Emilie</dc:creator>
  <cp:lastModifiedBy>LESOBRE, Emilie</cp:lastModifiedBy>
  <cp:lastPrinted>2025-04-07T11:17:18Z</cp:lastPrinted>
  <dcterms:created xsi:type="dcterms:W3CDTF">2025-04-04T08:27:19Z</dcterms:created>
  <dcterms:modified xsi:type="dcterms:W3CDTF">2025-10-17T11:37:35Z</dcterms:modified>
</cp:coreProperties>
</file>